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KONTAKTNA TOČKA\KT ZA NOTIFIKACIJE\TUJE notifikacije_WTO-TBT\2023\"/>
    </mc:Choice>
  </mc:AlternateContent>
  <xr:revisionPtr revIDLastSave="0" documentId="13_ncr:1_{6B02B492-1FCF-4F6E-A75A-56A5E1B9F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1" i="1" l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<sst xmlns="http://schemas.openxmlformats.org/spreadsheetml/2006/main" count="681" uniqueCount="289">
  <si>
    <t xml:space="preserve">Datum notifikacije </t>
  </si>
  <si>
    <t xml:space="preserve">Področje </t>
  </si>
  <si>
    <t>Pripravila: Jožica Škof Nikolič</t>
  </si>
  <si>
    <t>Dne: 02.01.2022</t>
  </si>
  <si>
    <t>Pripravila:</t>
  </si>
  <si>
    <t xml:space="preserve">Država notifikacije </t>
  </si>
  <si>
    <t>Link do besedila</t>
  </si>
  <si>
    <t>Datum, do katerega je možno dati pripombe</t>
  </si>
  <si>
    <t>Oznaka in link do notifikacije</t>
  </si>
  <si>
    <t/>
  </si>
  <si>
    <t>Burundi</t>
  </si>
  <si>
    <t>Uganda</t>
  </si>
  <si>
    <t>Jožica Škof Nikolič, 1.4.2023</t>
  </si>
  <si>
    <t>SEZNAM G/TBT NOTIFIKACIJ, PREJETIH OD 1.3.2023 do 31.3.2023</t>
  </si>
  <si>
    <r>
      <rPr>
        <sz val="11"/>
        <color theme="1"/>
        <rFont val="Calibri"/>
        <family val="2"/>
        <scheme val="minor"/>
      </rPr>
      <t>https://www.in.gov.br/web/dou/-/portaria-sda-n-747-de-6-de-fevereiro-de-2023-462821629</t>
    </r>
  </si>
  <si>
    <r>
      <rPr>
        <sz val="11"/>
        <color theme="1"/>
        <rFont val="Calibri"/>
        <family val="2"/>
        <scheme val="minor"/>
      </rPr>
      <t>https://members.wto.org/crnattachments/2023/TBT/TZA/23_1449_00_e.pdf</t>
    </r>
  </si>
  <si>
    <r>
      <rPr>
        <sz val="11"/>
        <color theme="1"/>
        <rFont val="Calibri"/>
        <family val="2"/>
        <scheme val="minor"/>
      </rPr>
      <t>https://members.wto.org/crnattachments/2023/TBT/UKR/23_1458_00_x.pdf
https://zakon.rada.gov.ua/laws/show/160-2023-%D0%BF#Text</t>
    </r>
  </si>
  <si>
    <r>
      <rPr>
        <sz val="11"/>
        <color theme="1"/>
        <rFont val="Calibri"/>
        <family val="2"/>
        <scheme val="minor"/>
      </rPr>
      <t>https://members.wto.org/crnattachments/2023/TBT/USA/23_1477_00_e.pdf</t>
    </r>
  </si>
  <si>
    <r>
      <rPr>
        <sz val="11"/>
        <color theme="1"/>
        <rFont val="Calibri"/>
        <family val="2"/>
        <scheme val="minor"/>
      </rPr>
      <t>https://members.wto.org/crnattachments/2023/TBT/USA/23_1409_00_e.pdf
The full text of this document is available for public inspection online at https://docs.fcc.gov/public/attachments/FCC-23-3A1.pdf</t>
    </r>
  </si>
  <si>
    <r>
      <rPr>
        <sz val="11"/>
        <color theme="1"/>
        <rFont val="Calibri"/>
        <family val="2"/>
        <scheme val="minor"/>
      </rPr>
      <t>https://members.wto.org/crnattachments/2023/TBT/TZA/23_1450_00_e.pdf</t>
    </r>
  </si>
  <si>
    <r>
      <rPr>
        <sz val="11"/>
        <color theme="1"/>
        <rFont val="Calibri"/>
        <family val="2"/>
        <scheme val="minor"/>
      </rPr>
      <t>https://members.wto.org/crnattachments/2023/TBT/TZA/23_1444_00_e.pdf</t>
    </r>
  </si>
  <si>
    <r>
      <rPr>
        <sz val="11"/>
        <color theme="1"/>
        <rFont val="Calibri"/>
        <family val="2"/>
        <scheme val="minor"/>
      </rPr>
      <t>https://members.wto.org/crnattachments/2023/TBT/TZA/23_1442_00_e.pdf</t>
    </r>
  </si>
  <si>
    <r>
      <rPr>
        <sz val="11"/>
        <color theme="1"/>
        <rFont val="Calibri"/>
        <family val="2"/>
        <scheme val="minor"/>
      </rPr>
      <t>https://members.wto.org/crnattachments/2023/TBT/TZA/23_1448_00_e.pdf</t>
    </r>
  </si>
  <si>
    <r>
      <rPr>
        <sz val="11"/>
        <color theme="1"/>
        <rFont val="Calibri"/>
        <family val="2"/>
        <scheme val="minor"/>
      </rPr>
      <t>https://members.wto.org/crnattachments/2023/TBT/JPN/23_1425_00_e.pdf</t>
    </r>
  </si>
  <si>
    <r>
      <rPr>
        <sz val="11"/>
        <color theme="1"/>
        <rFont val="Calibri"/>
        <family val="2"/>
        <scheme val="minor"/>
      </rPr>
      <t>https://members.wto.org/crnattachments/2023/TBT/TZA/23_1446_00_e.pdf</t>
    </r>
  </si>
  <si>
    <r>
      <rPr>
        <sz val="11"/>
        <color theme="1"/>
        <rFont val="Calibri"/>
        <family val="2"/>
        <scheme val="minor"/>
      </rPr>
      <t>https://members.wto.org/crnattachments/2023/TBT/CHE/23_1412_00_x1.pdf
https://members.wto.org/crnattachments/2023/TBT/CHE/23_1412_01_x1.pdf</t>
    </r>
  </si>
  <si>
    <r>
      <rPr>
        <sz val="11"/>
        <color theme="1"/>
        <rFont val="Calibri"/>
        <family val="2"/>
        <scheme val="minor"/>
      </rPr>
      <t>https://members.wto.org/crnattachments/2023/TBT/TZA/23_1451_00_e.pdf</t>
    </r>
  </si>
  <si>
    <r>
      <rPr>
        <sz val="11"/>
        <color theme="1"/>
        <rFont val="Calibri"/>
        <family val="2"/>
        <scheme val="minor"/>
      </rPr>
      <t xml:space="preserve">http://sistema-sil.inmetro.gov.br/rtac/RTAC002967.pdf
http://sistema-sil.inmetro.gov.br/rtac/RTAC002995.pdf
</t>
    </r>
  </si>
  <si>
    <r>
      <rPr>
        <sz val="11"/>
        <color theme="1"/>
        <rFont val="Calibri"/>
        <family val="2"/>
        <scheme val="minor"/>
      </rPr>
      <t>https://members.wto.org/crnattachments/2023/TBT/TZA/23_1447_00_e.pdf</t>
    </r>
  </si>
  <si>
    <t>Panama</t>
  </si>
  <si>
    <r>
      <rPr>
        <sz val="11"/>
        <color theme="1"/>
        <rFont val="Calibri"/>
        <family val="2"/>
        <scheme val="minor"/>
      </rPr>
      <t>https://members.wto.org/crnattachments/2023/TBT/PAN/23_1424_00_s.pdf</t>
    </r>
  </si>
  <si>
    <r>
      <rPr>
        <sz val="11"/>
        <color theme="1"/>
        <rFont val="Calibri"/>
        <family val="2"/>
        <scheme val="minor"/>
      </rPr>
      <t>https://members.wto.org/crnattachments/2023/TBT/TZA/23_1445_00_e.pdf</t>
    </r>
  </si>
  <si>
    <r>
      <rPr>
        <sz val="11"/>
        <color theme="1"/>
        <rFont val="Calibri"/>
        <family val="2"/>
        <scheme val="minor"/>
      </rPr>
      <t>https://members.wto.org/crnattachments/2023/TBT/TZA/23_1443_00_e.pdf</t>
    </r>
  </si>
  <si>
    <r>
      <rPr>
        <sz val="11"/>
        <color theme="1"/>
        <rFont val="Calibri"/>
        <family val="2"/>
        <scheme val="minor"/>
      </rPr>
      <t>https://members.wto.org/crnattachments/2023/TBT/TZA/23_1440_00_e.pdf</t>
    </r>
  </si>
  <si>
    <r>
      <rPr>
        <sz val="11"/>
        <color theme="1"/>
        <rFont val="Calibri"/>
        <family val="2"/>
        <scheme val="minor"/>
      </rPr>
      <t>https://members.wto.org/crnattachments/2023/TBT/TZA/23_1439_00_e.pdf</t>
    </r>
  </si>
  <si>
    <r>
      <rPr>
        <sz val="11"/>
        <color theme="1"/>
        <rFont val="Calibri"/>
        <family val="2"/>
        <scheme val="minor"/>
      </rPr>
      <t>https://members.wto.org/crnattachments/2023/TBT/EEC/23_1426_01_e.pdf
https://members.wto.org/crnattachments/2023/TBT/EEC/23_1426_00_e.pdf</t>
    </r>
  </si>
  <si>
    <r>
      <rPr>
        <sz val="11"/>
        <color theme="1"/>
        <rFont val="Calibri"/>
        <family val="2"/>
        <scheme val="minor"/>
      </rPr>
      <t>https://members.wto.org/crnattachments/2023/TBT/KEN/23_1499_00_e.pdf</t>
    </r>
  </si>
  <si>
    <r>
      <rPr>
        <sz val="11"/>
        <color theme="1"/>
        <rFont val="Calibri"/>
        <family val="2"/>
        <scheme val="minor"/>
      </rPr>
      <t>https://members.wto.org/crnattachments/2023/TBT/KEN/23_1489_00_e.pdf</t>
    </r>
  </si>
  <si>
    <r>
      <rPr>
        <sz val="11"/>
        <color theme="1"/>
        <rFont val="Calibri"/>
        <family val="2"/>
        <scheme val="minor"/>
      </rPr>
      <t>https://members.wto.org/crnattachments/2023/TBT/EEC/23_1618_00_e.pdf</t>
    </r>
  </si>
  <si>
    <r>
      <rPr>
        <sz val="11"/>
        <color theme="1"/>
        <rFont val="Calibri"/>
        <family val="2"/>
        <scheme val="minor"/>
      </rPr>
      <t>https://apps.anatel.gov.br/ParticipaAnatel/Home.aspx</t>
    </r>
  </si>
  <si>
    <r>
      <rPr>
        <sz val="11"/>
        <color theme="1"/>
        <rFont val="Calibri"/>
        <family val="2"/>
        <scheme val="minor"/>
      </rPr>
      <t>https://members.wto.org/crnattachments/2023/TBT/UGA/23_1540_00_e.pdf</t>
    </r>
  </si>
  <si>
    <r>
      <rPr>
        <sz val="11"/>
        <color theme="1"/>
        <rFont val="Calibri"/>
        <family val="2"/>
        <scheme val="minor"/>
      </rPr>
      <t>https://members.wto.org/crnattachments/2023/TBT/UGA/23_1545_00_e.pdf</t>
    </r>
  </si>
  <si>
    <r>
      <rPr>
        <sz val="11"/>
        <color theme="1"/>
        <rFont val="Calibri"/>
        <family val="2"/>
        <scheme val="minor"/>
      </rPr>
      <t>https://members.wto.org/crnattachments/2023/TBT/UGA/23_1550_00_e.pdf</t>
    </r>
  </si>
  <si>
    <r>
      <rPr>
        <sz val="11"/>
        <color theme="1"/>
        <rFont val="Calibri"/>
        <family val="2"/>
        <scheme val="minor"/>
      </rPr>
      <t>https://members.wto.org/crnattachments/2023/TBT/UGA/23_1607_00_e.pdf</t>
    </r>
  </si>
  <si>
    <r>
      <rPr>
        <sz val="11"/>
        <color theme="1"/>
        <rFont val="Calibri"/>
        <family val="2"/>
        <scheme val="minor"/>
      </rPr>
      <t>https://members.wto.org/crnattachments/2023/TBT/UGA/23_1587_00_e.pdf</t>
    </r>
  </si>
  <si>
    <r>
      <rPr>
        <sz val="11"/>
        <color theme="1"/>
        <rFont val="Calibri"/>
        <family val="2"/>
        <scheme val="minor"/>
      </rPr>
      <t xml:space="preserve">https://members.wto.org/crnattachments/2023/TBT/KEN/23_1494_00_e.pdf
</t>
    </r>
  </si>
  <si>
    <r>
      <rPr>
        <sz val="11"/>
        <color theme="1"/>
        <rFont val="Calibri"/>
        <family val="2"/>
        <scheme val="minor"/>
      </rPr>
      <t>https://members.wto.org/crnattachments/2023/TBT/KEN/23_1511_00_e.pdf</t>
    </r>
  </si>
  <si>
    <t>Honduras</t>
  </si>
  <si>
    <r>
      <rPr>
        <sz val="11"/>
        <color theme="1"/>
        <rFont val="Calibri"/>
        <family val="2"/>
        <scheme val="minor"/>
      </rPr>
      <t xml:space="preserve">Para obtener el texto:  https://sde.gob.hn/wp-content/uploads/2023/03/17_1_23-REGLAMENTO-DE-VIGILANCIA-Y-FISCALIZACION-.pdf
</t>
    </r>
  </si>
  <si>
    <r>
      <rPr>
        <sz val="11"/>
        <color theme="1"/>
        <rFont val="Calibri"/>
        <family val="2"/>
        <scheme val="minor"/>
      </rPr>
      <t>https://members.wto.org/crnattachments/2023/TBT/UGA/23_1597_00_e.pdf</t>
    </r>
  </si>
  <si>
    <r>
      <rPr>
        <sz val="11"/>
        <color theme="1"/>
        <rFont val="Calibri"/>
        <family val="2"/>
        <scheme val="minor"/>
      </rPr>
      <t>https://members.wto.org/crnattachments/2023/TBT/UGA/23_1527_00_e.pdf</t>
    </r>
  </si>
  <si>
    <r>
      <rPr>
        <sz val="11"/>
        <color theme="1"/>
        <rFont val="Calibri"/>
        <family val="2"/>
        <scheme val="minor"/>
      </rPr>
      <t>https://members.wto.org/crnattachments/2023/TBT/UGA/23_1535_00_e.pdf</t>
    </r>
  </si>
  <si>
    <r>
      <rPr>
        <sz val="11"/>
        <color theme="1"/>
        <rFont val="Calibri"/>
        <family val="2"/>
        <scheme val="minor"/>
      </rPr>
      <t>https://members.wto.org/crnattachments/2023/TBT/EEC/23_1619_00_e.pdf</t>
    </r>
  </si>
  <si>
    <r>
      <rPr>
        <sz val="11"/>
        <color theme="1"/>
        <rFont val="Calibri"/>
        <family val="2"/>
        <scheme val="minor"/>
      </rPr>
      <t>https://members.wto.org/crnattachments/2023/TBT/TPKM/23_1480_00_e.pdf
https://members.wto.org/crnattachments/2023/TBT/TPKM/23_1480_00_x.pdf</t>
    </r>
  </si>
  <si>
    <r>
      <rPr>
        <sz val="11"/>
        <color theme="1"/>
        <rFont val="Calibri"/>
        <family val="2"/>
        <scheme val="minor"/>
      </rPr>
      <t>https://members.wto.org/crnattachments/2023/TBT/MEX/23_1518_00_s.pdf
https://www.dof.gob.mx/nota_detalle.php?codigo=5681333&amp;fecha=02/03/2023#gsc.tab=0</t>
    </r>
  </si>
  <si>
    <r>
      <rPr>
        <sz val="11"/>
        <color theme="1"/>
        <rFont val="Calibri"/>
        <family val="2"/>
        <scheme val="minor"/>
      </rPr>
      <t>https://members.wto.org/crnattachments/2023/TBT/TPKM/23_1479_00_e.pdf
https://members.wto.org/crnattachments/2023/TBT/TPKM/23_1479_00_x.pdf</t>
    </r>
  </si>
  <si>
    <r>
      <rPr>
        <sz val="11"/>
        <color theme="1"/>
        <rFont val="Calibri"/>
        <family val="2"/>
        <scheme val="minor"/>
      </rPr>
      <t>https://members.wto.org/crnattachments/2023/TBT/USA/23_1670_00_e.pdf</t>
    </r>
  </si>
  <si>
    <r>
      <rPr>
        <sz val="11"/>
        <color theme="1"/>
        <rFont val="Calibri"/>
        <family val="2"/>
        <scheme val="minor"/>
      </rPr>
      <t>https://members.wto.org/crnattachments/2023/TBT/UGA/23_1626_00_e.pdf</t>
    </r>
  </si>
  <si>
    <r>
      <rPr>
        <sz val="11"/>
        <color theme="1"/>
        <rFont val="Calibri"/>
        <family val="2"/>
        <scheme val="minor"/>
      </rPr>
      <t>https://members.wto.org/crnattachments/2023/TBT/UGA/23_1636_00_e.pdf</t>
    </r>
  </si>
  <si>
    <r>
      <rPr>
        <sz val="11"/>
        <color theme="1"/>
        <rFont val="Calibri"/>
        <family val="2"/>
        <scheme val="minor"/>
      </rPr>
      <t>https://members.wto.org/crnattachments/2023/TBT/MAC/23_1710_00_x.pdf</t>
    </r>
  </si>
  <si>
    <r>
      <rPr>
        <sz val="11"/>
        <color theme="1"/>
        <rFont val="Calibri"/>
        <family val="2"/>
        <scheme val="minor"/>
      </rPr>
      <t>https://members.wto.org/crnattachments/2023/TBT/UKR/23_1654_00_x.pdf
https://bit.ly/3kglXhu</t>
    </r>
  </si>
  <si>
    <r>
      <rPr>
        <sz val="11"/>
        <color theme="1"/>
        <rFont val="Calibri"/>
        <family val="2"/>
        <scheme val="minor"/>
      </rPr>
      <t>https://members.wto.org/crnattachments/2023/TBT/BOL/23_1719_00_s.pdf</t>
    </r>
  </si>
  <si>
    <r>
      <rPr>
        <sz val="11"/>
        <color theme="1"/>
        <rFont val="Calibri"/>
        <family val="2"/>
        <scheme val="minor"/>
      </rPr>
      <t>https://members.wto.org/crnattachments/2023/TBT/KEN/23_1757_00_e.pdf</t>
    </r>
  </si>
  <si>
    <r>
      <rPr>
        <sz val="11"/>
        <color theme="1"/>
        <rFont val="Calibri"/>
        <family val="2"/>
        <scheme val="minor"/>
      </rPr>
      <t>https://www.in.gov.br/web/dou/-/portaria-n-37-de-9-de-fevereiro-de-2023-468109901</t>
    </r>
  </si>
  <si>
    <r>
      <rPr>
        <sz val="11"/>
        <color theme="1"/>
        <rFont val="Calibri"/>
        <family val="2"/>
        <scheme val="minor"/>
      </rPr>
      <t>https://members.wto.org/crnattachments/2023/TBT/KEN/23_1762_00_e.pdf</t>
    </r>
  </si>
  <si>
    <r>
      <rPr>
        <sz val="11"/>
        <color theme="1"/>
        <rFont val="Calibri"/>
        <family val="2"/>
        <scheme val="minor"/>
      </rPr>
      <t>https://in.gov.br/web/dou/-/consulta-publica-n-1-de-7-de-fevereiro-de-2023-468114839</t>
    </r>
  </si>
  <si>
    <r>
      <rPr>
        <sz val="11"/>
        <color theme="1"/>
        <rFont val="Calibri"/>
        <family val="2"/>
        <scheme val="minor"/>
      </rPr>
      <t>https://www.sknbs.org/wp-content/uploads/2022/10/Labelling-of-Goods-Regulations-2022-Draft.html</t>
    </r>
  </si>
  <si>
    <r>
      <rPr>
        <sz val="11"/>
        <color theme="1"/>
        <rFont val="Calibri"/>
        <family val="2"/>
        <scheme val="minor"/>
      </rPr>
      <t xml:space="preserve">https://members.wto.org/crnattachments/2023/TBT/CHL/23_1808_00_s.pdf
División de Aspectos Regulatorios del Comercio
Subsecretaría de Relaciones Económicas Internacionales
Ministerio de Relaciones Exteriores de Chile
Teatinos 180
 piso 11
Teléfono: (+56)-2-2827 5250
Fax: (+56)-2-2380 9494
Correo electrónico: tbt_chile@subrei.gob.cl
</t>
    </r>
  </si>
  <si>
    <r>
      <rPr>
        <sz val="11"/>
        <color theme="1"/>
        <rFont val="Calibri"/>
        <family val="2"/>
        <scheme val="minor"/>
      </rPr>
      <t>https://members.wto.org/crnattachments/2023/TBT/UGA/23_1828_00_e.pdf</t>
    </r>
  </si>
  <si>
    <r>
      <rPr>
        <sz val="11"/>
        <color theme="1"/>
        <rFont val="Calibri"/>
        <family val="2"/>
        <scheme val="minor"/>
      </rPr>
      <t>https://members.wto.org/crnattachments/2023/TBT/UGA/23_1835_00_e.pdf</t>
    </r>
  </si>
  <si>
    <r>
      <rPr>
        <sz val="11"/>
        <color theme="1"/>
        <rFont val="Calibri"/>
        <family val="2"/>
        <scheme val="minor"/>
      </rPr>
      <t>https://members.wto.org/crnattachments/2023/TBT/UGA/23_1840_00_e.pdf</t>
    </r>
  </si>
  <si>
    <r>
      <rPr>
        <sz val="11"/>
        <color theme="1"/>
        <rFont val="Calibri"/>
        <family val="2"/>
        <scheme val="minor"/>
      </rPr>
      <t>https://members.wto.org/crnattachments/2023/TBT/DOM/23_1664_00_s.pdf</t>
    </r>
  </si>
  <si>
    <r>
      <rPr>
        <sz val="11"/>
        <color theme="1"/>
        <rFont val="Calibri"/>
        <family val="2"/>
        <scheme val="minor"/>
      </rPr>
      <t>https://members.wto.org/crnattachments/2023/TBT/DOM/23_1660_00_s.pdf</t>
    </r>
  </si>
  <si>
    <r>
      <rPr>
        <sz val="11"/>
        <color theme="1"/>
        <rFont val="Calibri"/>
        <family val="2"/>
        <scheme val="minor"/>
      </rPr>
      <t>https://members.wto.org/crnattachments/2023/TBT/JPN/23_1879_00_e.pdf</t>
    </r>
  </si>
  <si>
    <r>
      <rPr>
        <sz val="11"/>
        <color theme="1"/>
        <rFont val="Calibri"/>
        <family val="2"/>
        <scheme val="minor"/>
      </rPr>
      <t>https://members.wto.org/crnattachments/2023/TBT/TZA/23_1862_00_e.pdf</t>
    </r>
  </si>
  <si>
    <r>
      <rPr>
        <sz val="11"/>
        <color theme="1"/>
        <rFont val="Calibri"/>
        <family val="2"/>
        <scheme val="minor"/>
      </rPr>
      <t>https://members.wto.org/crnattachments/2023/TBT/VNM/23_1869_00_x.pdf</t>
    </r>
  </si>
  <si>
    <r>
      <rPr>
        <sz val="11"/>
        <color theme="1"/>
        <rFont val="Calibri"/>
        <family val="2"/>
        <scheme val="minor"/>
      </rPr>
      <t>https://members.wto.org/crnattachments/2023/TBT/VNM/23_1871_00_x.pdf</t>
    </r>
  </si>
  <si>
    <r>
      <rPr>
        <sz val="11"/>
        <color theme="1"/>
        <rFont val="Calibri"/>
        <family val="2"/>
        <scheme val="minor"/>
      </rPr>
      <t>https://members.wto.org/crnattachments/2023/TBT/TZA/23_1860_00_e.pdf</t>
    </r>
  </si>
  <si>
    <r>
      <rPr>
        <sz val="11"/>
        <color theme="1"/>
        <rFont val="Calibri"/>
        <family val="2"/>
        <scheme val="minor"/>
      </rPr>
      <t>https://members.wto.org/crnattachments/2023/TBT/TZA/23_1861_00_e.pdf</t>
    </r>
  </si>
  <si>
    <r>
      <rPr>
        <sz val="11"/>
        <color theme="1"/>
        <rFont val="Calibri"/>
        <family val="2"/>
        <scheme val="minor"/>
      </rPr>
      <t>https://members.wto.org/crnattachments/2023/TBT/VNM/23_1867_00_x.pdf</t>
    </r>
  </si>
  <si>
    <r>
      <rPr>
        <sz val="11"/>
        <color theme="1"/>
        <rFont val="Calibri"/>
        <family val="2"/>
        <scheme val="minor"/>
      </rPr>
      <t>https://members.wto.org/crnattachments/2023/TBT/USA/23_1878_00_e.pdf</t>
    </r>
  </si>
  <si>
    <r>
      <rPr>
        <sz val="11"/>
        <color theme="1"/>
        <rFont val="Calibri"/>
        <family val="2"/>
        <scheme val="minor"/>
      </rPr>
      <t>https://members.wto.org/crnattachments/2023/TBT/USA/23_1877_00_e.pdf</t>
    </r>
  </si>
  <si>
    <r>
      <rPr>
        <sz val="11"/>
        <color theme="1"/>
        <rFont val="Calibri"/>
        <family val="2"/>
        <scheme val="minor"/>
      </rPr>
      <t>https://members.wto.org/crnattachments/2023/TBT/VNM/23_1870_00_x.pdf</t>
    </r>
  </si>
  <si>
    <r>
      <rPr>
        <sz val="11"/>
        <color theme="1"/>
        <rFont val="Calibri"/>
        <family val="2"/>
        <scheme val="minor"/>
      </rPr>
      <t>https://members.wto.org/crnattachments/2023/TBT/VNM/23_1868_00_x.pdf</t>
    </r>
  </si>
  <si>
    <r>
      <rPr>
        <sz val="11"/>
        <color theme="1"/>
        <rFont val="Calibri"/>
        <family val="2"/>
        <scheme val="minor"/>
      </rPr>
      <t>https://members.wto.org/crnattachments/2023/TBT/TZA/23_1863_00_e.pdf</t>
    </r>
  </si>
  <si>
    <r>
      <rPr>
        <sz val="11"/>
        <color theme="1"/>
        <rFont val="Calibri"/>
        <family val="2"/>
        <scheme val="minor"/>
      </rPr>
      <t>https://members.wto.org/crnattachments/2023/TBT/USA/23_1972_00_e.pdf</t>
    </r>
  </si>
  <si>
    <r>
      <rPr>
        <sz val="11"/>
        <color theme="1"/>
        <rFont val="Calibri"/>
        <family val="2"/>
        <scheme val="minor"/>
      </rPr>
      <t>https://members.wto.org/crnattachments/2023/TBT/USA/23_1973_00_e.pdf</t>
    </r>
  </si>
  <si>
    <r>
      <rPr>
        <sz val="11"/>
        <color theme="1"/>
        <rFont val="Calibri"/>
        <family val="2"/>
        <scheme val="minor"/>
      </rPr>
      <t>https://members.wto.org/crnattachments/2023/TBT/UKR/23_1993_00_x.pdf
https://minagro.gov.ua/npa/pro-vnesennya-zmin-do-tehnichnogo-reglamentu-zatverdzhennya-tipu-silskogospodarskih-ta-lisogospodarskih-traktoriv-yih-prichepiv-i-zminnih-prichipnih-mashin-sistem-skladovih-chastin-ta-okrem-2</t>
    </r>
  </si>
  <si>
    <r>
      <rPr>
        <sz val="11"/>
        <color theme="1"/>
        <rFont val="Calibri"/>
        <family val="2"/>
        <scheme val="minor"/>
      </rPr>
      <t>https://members.wto.org/crnattachments/2023/TBT/JPN/23_1962_00_e.pdf
https://members.wto.org/crnattachments/2023/TBT/JPN/23_1962_01_e.pdf
https://members.wto.org/crnattachments/2023/TBT/JPN/23_1962_02_e.pdf</t>
    </r>
  </si>
  <si>
    <t>Tanzanija</t>
  </si>
  <si>
    <t>Japonska</t>
  </si>
  <si>
    <t>Švica</t>
  </si>
  <si>
    <t>Brazilija</t>
  </si>
  <si>
    <t>Evropska unija</t>
  </si>
  <si>
    <t>Ruanda</t>
  </si>
  <si>
    <t>Kenija</t>
  </si>
  <si>
    <t>Ločena carinska območja Tajvana, Penghuja, Kinmena in Matsuja</t>
  </si>
  <si>
    <t>Mehika</t>
  </si>
  <si>
    <t>ZDA</t>
  </si>
  <si>
    <t>Macao</t>
  </si>
  <si>
    <t>Ukrajina</t>
  </si>
  <si>
    <t xml:space="preserve">Bolivija </t>
  </si>
  <si>
    <t>Egipt</t>
  </si>
  <si>
    <t>Čile</t>
  </si>
  <si>
    <t>Sveti Kristofor in Nevis</t>
  </si>
  <si>
    <t>Dominikanska republika</t>
  </si>
  <si>
    <t>Vietnam</t>
  </si>
  <si>
    <t xml:space="preserve">Nova Zelandija </t>
  </si>
  <si>
    <t>Barve in laki</t>
  </si>
  <si>
    <t xml:space="preserve">Aditivi za živila </t>
  </si>
  <si>
    <t xml:space="preserve">Krma za živali </t>
  </si>
  <si>
    <t xml:space="preserve">Izdelki kemične industrije </t>
  </si>
  <si>
    <t>Tobak, tobačni izdelki in sorodna oprema</t>
  </si>
  <si>
    <t>Naftni proizvodi na splošno</t>
  </si>
  <si>
    <t>Oprema za anestezijo, dihanje in reanimacijo</t>
  </si>
  <si>
    <t>Papirni izdelki na splošno</t>
  </si>
  <si>
    <t>Pisarniški papir</t>
  </si>
  <si>
    <t>Ptičja jajca</t>
  </si>
  <si>
    <t>Sveža ali ohlajena cvetača in brokoli v glavi</t>
  </si>
  <si>
    <t>Merjenje sile, teže in pritiska</t>
  </si>
  <si>
    <t xml:space="preserve">Motorna vozila </t>
  </si>
  <si>
    <t xml:space="preserve">Radiokomunikacije </t>
  </si>
  <si>
    <t xml:space="preserve">Sveže sadje </t>
  </si>
  <si>
    <t xml:space="preserve">Organske kemikalije </t>
  </si>
  <si>
    <t>Kumarice - sveže</t>
  </si>
  <si>
    <t xml:space="preserve">Zdravju nevarne kemične snovi </t>
  </si>
  <si>
    <t>Pakiranje in distribucija blaga na splošno</t>
  </si>
  <si>
    <t xml:space="preserve">Sistem kakovosti </t>
  </si>
  <si>
    <t xml:space="preserve">Zelenjava </t>
  </si>
  <si>
    <t xml:space="preserve">Oluščen ali neoluščen fižol </t>
  </si>
  <si>
    <t xml:space="preserve">Por in druge čebulnice, sveže ali ohlajene </t>
  </si>
  <si>
    <t>Marelice, češnje, breskve vklj. nektarine, slive in trnulje, sveže</t>
  </si>
  <si>
    <t xml:space="preserve">Sveže grenivke </t>
  </si>
  <si>
    <t xml:space="preserve">Telekomunikacijska oprema </t>
  </si>
  <si>
    <t>Ekstrakti, esence in koncentrati kave</t>
  </si>
  <si>
    <t xml:space="preserve">Začimbe - cimet </t>
  </si>
  <si>
    <t>Nukleinske kisline in njihove soli</t>
  </si>
  <si>
    <t xml:space="preserve">Pripravki, ki se uporabljajo kot krma za živali </t>
  </si>
  <si>
    <t>Sanitarni nadzor in kontrola</t>
  </si>
  <si>
    <t xml:space="preserve">Živilski proizvodi na splošno </t>
  </si>
  <si>
    <t xml:space="preserve">Transport nevarnih snovi </t>
  </si>
  <si>
    <t xml:space="preserve">Nevarne snovi </t>
  </si>
  <si>
    <t xml:space="preserve">Proizvodi - nadzor na trgu </t>
  </si>
  <si>
    <t xml:space="preserve">Proizvodi v tekstilni industriji </t>
  </si>
  <si>
    <t>Maziva, industrijska olja in sorodni izdelki</t>
  </si>
  <si>
    <t xml:space="preserve">Zakonsko meroslovje </t>
  </si>
  <si>
    <t xml:space="preserve">Alkoholne pijače </t>
  </si>
  <si>
    <t xml:space="preserve">Gradbeni materiali </t>
  </si>
  <si>
    <t>Beton in betonski izdelki</t>
  </si>
  <si>
    <t xml:space="preserve">Zdravila </t>
  </si>
  <si>
    <t>Lesene konstrukcije</t>
  </si>
  <si>
    <t xml:space="preserve">Telekomunikacijska terminalska oprema </t>
  </si>
  <si>
    <t xml:space="preserve">Storitve mobilne telefonije - oprema za uporabnike </t>
  </si>
  <si>
    <t xml:space="preserve">Les - proizvodi </t>
  </si>
  <si>
    <t xml:space="preserve">Vreče in torbe </t>
  </si>
  <si>
    <t>Jedrske elektrarne - varnost</t>
  </si>
  <si>
    <t>Materiali in predmeti v stiku z živili</t>
  </si>
  <si>
    <t>Kozmetika</t>
  </si>
  <si>
    <t xml:space="preserve">Meso in mesni proizvodi </t>
  </si>
  <si>
    <t>Varstvo okolja - jedrska energija</t>
  </si>
  <si>
    <t>Kmetijska in gozdarska vozila</t>
  </si>
  <si>
    <t>Škodljive kemične snovi</t>
  </si>
  <si>
    <t>Zaščita pred nevarnimi snovmi in pripravki</t>
  </si>
  <si>
    <t>Cevi ter priključki zanje</t>
  </si>
  <si>
    <t>Polietilenske in betonske cevi za prevajanje deževnice in kanalizacije</t>
  </si>
  <si>
    <r>
      <rPr>
        <sz val="11"/>
        <color theme="1"/>
        <rFont val="Calibri"/>
        <family val="2"/>
        <scheme val="minor"/>
      </rPr>
      <t>https://members.wto.org/crnattachments/2023/TBT/USA/23_2092_00_e.pdf
https://members.wto.org/crnattachments/2023/TBT/USA/23_2092_01_e.pdf
https://members.wto.org/crnattachments/2023/TBT/USA/23_2092_02_e.pdf</t>
    </r>
  </si>
  <si>
    <r>
      <rPr>
        <sz val="11"/>
        <color theme="1"/>
        <rFont val="Calibri"/>
        <family val="2"/>
        <scheme val="minor"/>
      </rPr>
      <t>https://members.wto.org/crnattachments/2023/TBT/EEC/23_2090_00_e.pdf</t>
    </r>
  </si>
  <si>
    <t>Mauritania</t>
  </si>
  <si>
    <r>
      <rPr>
        <sz val="11"/>
        <color theme="1"/>
        <rFont val="Calibri"/>
        <family val="2"/>
        <scheme val="minor"/>
      </rPr>
      <t>https://members.wto.org/crnattachments/2023/TBT/USA/23_2091_00_e.pdf</t>
    </r>
  </si>
  <si>
    <r>
      <rPr>
        <sz val="11"/>
        <color theme="1"/>
        <rFont val="Calibri"/>
        <family val="2"/>
        <scheme val="minor"/>
      </rPr>
      <t>https://members.wto.org/crnattachments/2023/TBT/EEC/23_2089_00_e.pdf
https://members.wto.org/crnattachments/2023/TBT/EEC/23_2089_01_e.pdf</t>
    </r>
  </si>
  <si>
    <r>
      <rPr>
        <sz val="11"/>
        <color theme="1"/>
        <rFont val="Calibri"/>
        <family val="2"/>
        <scheme val="minor"/>
      </rPr>
      <t>https://members.wto.org/crnattachments/2023/TBT/GHA/23_2098_00_e.pdf</t>
    </r>
  </si>
  <si>
    <r>
      <rPr>
        <sz val="11"/>
        <color theme="1"/>
        <rFont val="Calibri"/>
        <family val="2"/>
        <scheme val="minor"/>
      </rPr>
      <t>https://members.wto.org/crnattachments/2023/TBT/URY/23_2109_00_s.pdf
https://www.gub.uy/ministerio-industria-energia-mineria/comunicacion/noticias/consulta-publica-sobre-reglamento-tecnico-mercosur-rtm-3</t>
    </r>
  </si>
  <si>
    <r>
      <rPr>
        <sz val="11"/>
        <color theme="1"/>
        <rFont val="Calibri"/>
        <family val="2"/>
        <scheme val="minor"/>
      </rPr>
      <t>https://members.wto.org/crnattachments/2023/TBT/GHA/23_2100_00_e.pdf</t>
    </r>
  </si>
  <si>
    <r>
      <rPr>
        <sz val="11"/>
        <color theme="1"/>
        <rFont val="Calibri"/>
        <family val="2"/>
        <scheme val="minor"/>
      </rPr>
      <t>https://members.wto.org/crnattachments/2023/TBT/GBR/23_2099_00_e.pdf</t>
    </r>
  </si>
  <si>
    <r>
      <rPr>
        <sz val="11"/>
        <color theme="1"/>
        <rFont val="Calibri"/>
        <family val="2"/>
        <scheme val="minor"/>
      </rPr>
      <t>https://members.wto.org/crnattachments/2023/TBT/URY/23_2133_00_s.pdf
El texto completo del proyecto de Resolución se adjunta a la presente notificación.</t>
    </r>
  </si>
  <si>
    <r>
      <rPr>
        <sz val="11"/>
        <color theme="1"/>
        <rFont val="Calibri"/>
        <family val="2"/>
        <scheme val="minor"/>
      </rPr>
      <t>https://members.wto.org/crnattachments/2023/TBT/BHR/23_2118_00_x.pdf</t>
    </r>
  </si>
  <si>
    <r>
      <rPr>
        <sz val="11"/>
        <color theme="1"/>
        <rFont val="Calibri"/>
        <family val="2"/>
        <scheme val="minor"/>
      </rPr>
      <t>https://members.wto.org/crnattachments/2023/TBT/BHR/23_2120_00_e.pdf
https://members.wto.org/crnattachments/2023/TBT/BHR/23_2120_00_x.pdf</t>
    </r>
  </si>
  <si>
    <r>
      <rPr>
        <sz val="11"/>
        <color theme="1"/>
        <rFont val="Calibri"/>
        <family val="2"/>
        <scheme val="minor"/>
      </rPr>
      <t>https://members.wto.org/crnattachments/2023/TBT/KGZ/23_1714_00_x.pdf</t>
    </r>
  </si>
  <si>
    <r>
      <rPr>
        <sz val="11"/>
        <color theme="1"/>
        <rFont val="Calibri"/>
        <family val="2"/>
        <scheme val="minor"/>
      </rPr>
      <t>https://members.wto.org/crnattachments/2023/TBT/BHR/23_2119_00_x.pdf</t>
    </r>
  </si>
  <si>
    <r>
      <rPr>
        <sz val="11"/>
        <color theme="1"/>
        <rFont val="Calibri"/>
        <family val="2"/>
        <scheme val="minor"/>
      </rPr>
      <t>https://members.wto.org/crnattachments/2023/TBT/USA/23_2129_00_e.pdf</t>
    </r>
  </si>
  <si>
    <r>
      <rPr>
        <sz val="11"/>
        <color theme="1"/>
        <rFont val="Calibri"/>
        <family val="2"/>
        <scheme val="minor"/>
      </rPr>
      <t xml:space="preserve">https://members.wto.org/crnattachments/2023/TBT/TPKM/23_2138_00_e.pdf
https://members.wto.org/crnattachments/2023/TBT/TPKM/23_2138_01_e.pdf
https://members.wto.org/crnattachments/2023/TBT/TPKM/23_2138_00_x.pdf
https://members.wto.org/crnattachments/2023/TBT/TPKM/23_2138_01_x.pdf
</t>
    </r>
  </si>
  <si>
    <r>
      <rPr>
        <sz val="11"/>
        <color theme="1"/>
        <rFont val="Calibri"/>
        <family val="2"/>
        <scheme val="minor"/>
      </rPr>
      <t>https://members.wto.org/crnattachments/2023/TBT/VNM/23_8406_00_x.pdf</t>
    </r>
  </si>
  <si>
    <r>
      <rPr>
        <sz val="11"/>
        <color theme="1"/>
        <rFont val="Calibri"/>
        <family val="2"/>
        <scheme val="minor"/>
      </rPr>
      <t>https://members.wto.org/crnattachments/2023/TBT/USA/23_8404_00_e.pdf</t>
    </r>
  </si>
  <si>
    <r>
      <rPr>
        <sz val="11"/>
        <color theme="1"/>
        <rFont val="Calibri"/>
        <family val="2"/>
        <scheme val="minor"/>
      </rPr>
      <t>https://members.wto.org/crnattachments/2023/TBT/GHA/23_8400_00_e.pdf
https://members.wto.org/crnattachments/2023/TBT/GHA/23_8400_01_e.pdf</t>
    </r>
  </si>
  <si>
    <r>
      <rPr>
        <sz val="11"/>
        <color theme="1"/>
        <rFont val="Calibri"/>
        <family val="2"/>
        <scheme val="minor"/>
      </rPr>
      <t>https://members.wto.org/crnattachments/2023/TBT/GHA/23_8399_00_e.pdf
https://members.wto.org/crnattachments/2023/TBT/GHA/23_8399_01_e.pdf</t>
    </r>
  </si>
  <si>
    <r>
      <rPr>
        <sz val="11"/>
        <color theme="1"/>
        <rFont val="Calibri"/>
        <family val="2"/>
        <scheme val="minor"/>
      </rPr>
      <t>https://members.wto.org/crnattachments/2023/TBT/GHA/23_8397_00_e.pdf
https://members.wto.org/crnattachments/2023/TBT/GHA/23_8397_01_e.pdf</t>
    </r>
  </si>
  <si>
    <r>
      <rPr>
        <sz val="11"/>
        <color theme="1"/>
        <rFont val="Calibri"/>
        <family val="2"/>
        <scheme val="minor"/>
      </rPr>
      <t>https://members.wto.org/crnattachments/2023/TBT/GHA/23_8398_00_e.pdf
https://members.wto.org/crnattachments/2023/TBT/GHA/23_8398_01_e.pdf</t>
    </r>
  </si>
  <si>
    <r>
      <rPr>
        <sz val="11"/>
        <color theme="1"/>
        <rFont val="Calibri"/>
        <family val="2"/>
        <scheme val="minor"/>
      </rPr>
      <t>https://members.wto.org/crnattachments/2023/TBT/KEN/23_8413_00_e.pdf</t>
    </r>
  </si>
  <si>
    <r>
      <rPr>
        <sz val="11"/>
        <color theme="1"/>
        <rFont val="Calibri"/>
        <family val="2"/>
        <scheme val="minor"/>
      </rPr>
      <t xml:space="preserve">https://members.wto.org/crnattachments/2023/TBT/KEN/23_8414_00_e.pdf
Kenya Bureau of Standards
WTO/TBT National Enquiry Point
P.O. Box: 54974-00200
 Nairobi
 Kenya
Telephone: + (254) 020 605490
 605506/6948258
Fax: + (254) 020 609660/609665
E-mail: info@kebs.org; Website: http://www.kebs.org
</t>
    </r>
  </si>
  <si>
    <r>
      <rPr>
        <sz val="11"/>
        <color theme="1"/>
        <rFont val="Calibri"/>
        <family val="2"/>
        <scheme val="minor"/>
      </rPr>
      <t>https://members.wto.org/crnattachments/2023/TBT/KEN/23_8415_00_e.pdf</t>
    </r>
  </si>
  <si>
    <r>
      <rPr>
        <sz val="11"/>
        <color theme="1"/>
        <rFont val="Calibri"/>
        <family val="2"/>
        <scheme val="minor"/>
      </rPr>
      <t>https://members.wto.org/crnattachments/2023/TBT/KEN/23_8416_00_e.pdf</t>
    </r>
  </si>
  <si>
    <r>
      <rPr>
        <sz val="11"/>
        <color theme="1"/>
        <rFont val="Calibri"/>
        <family val="2"/>
        <scheme val="minor"/>
      </rPr>
      <t>https://members.wto.org/crnattachments/2023/TBT/KWT/23_8407_00_e.pdf
https://members.wto.org/crnattachments/2023/TBT/KWT/23_8407_00_x.pdf</t>
    </r>
  </si>
  <si>
    <r>
      <rPr>
        <sz val="11"/>
        <color theme="1"/>
        <rFont val="Calibri"/>
        <family val="2"/>
        <scheme val="minor"/>
      </rPr>
      <t>https://www.sknbs.org/wp-content/uploads/2022/10/Draft-Regulation-Labelling-of-Pre-packaged-Foods-.html</t>
    </r>
  </si>
  <si>
    <r>
      <rPr>
        <sz val="11"/>
        <color theme="1"/>
        <rFont val="Calibri"/>
        <family val="2"/>
        <scheme val="minor"/>
      </rPr>
      <t>https://members.wto.org/crnattachments/2023/TBT/KGZ/23_8428_00_x.pdf
https://docs.eaeunion.org/ria/ru-ru/0105884/ria_22032023 https://docs.eaeunion.org/ria/ru-ru/0105888/ria</t>
    </r>
  </si>
  <si>
    <t>Argentina</t>
  </si>
  <si>
    <r>
      <t>Materiali, vsebniki in oprema, ki naj bi bili</t>
    </r>
    <r>
      <rPr>
        <sz val="11"/>
        <color theme="1"/>
        <rFont val="Calibri"/>
        <family val="2"/>
        <scheme val="minor"/>
      </rPr>
      <t xml:space="preserve"> v stiku s hrano</t>
    </r>
  </si>
  <si>
    <r>
      <rPr>
        <sz val="11"/>
        <color theme="1"/>
        <rFont val="Calibri"/>
        <family val="2"/>
        <scheme val="minor"/>
      </rPr>
      <t>https://members.wto.org/crnattachments/2023/TBT/ARG/23_8442_00_s.pdf</t>
    </r>
  </si>
  <si>
    <t xml:space="preserve">Tobačni izdelki </t>
  </si>
  <si>
    <r>
      <rPr>
        <sz val="11"/>
        <color theme="1"/>
        <rFont val="Calibri"/>
        <family val="2"/>
        <scheme val="minor"/>
      </rPr>
      <t>https://members.wto.org/crnattachments/2023/TBT/UKR/23_8421_00_x.pdf
https://members.wto.org/crnattachments/2023/TBT/UKR/23_8421_01_x.pdf
https://members.wto.org/crnattachments/2023/TBT/UKR/23_8421_02_x.pdf
https://members.wto.org/crnattachments/2023/TBT/UKR/23_8421_03_x.pdf
https://moz.gov.ua/article/public-discussions/proekt-nakazu-moz-ukraini-pro-zatverdzhennja-grup-naboriv-kombinovanogo-medichnogo-poperedzhennja-scho-skladajutsja-z-14-variantiv-tekstu-ta-iljustracij-tehnichnih-vimog-do-jogo-maketu-dizajnu-ta-formi-a-takozh-porjadku-ih</t>
    </r>
  </si>
  <si>
    <t>Proizvodi iz lesa</t>
  </si>
  <si>
    <r>
      <rPr>
        <sz val="11"/>
        <color theme="1"/>
        <rFont val="Calibri"/>
        <family val="2"/>
        <scheme val="minor"/>
      </rPr>
      <t>https://members.wto.org/crnattachments/2023/TBT/KOR/23_8456_00_x.pdf</t>
    </r>
  </si>
  <si>
    <t xml:space="preserve">Cement </t>
  </si>
  <si>
    <r>
      <rPr>
        <sz val="11"/>
        <color theme="1"/>
        <rFont val="Calibri"/>
        <family val="2"/>
        <scheme val="minor"/>
      </rPr>
      <t>https://members.wto.org/crnattachments/2023/TBT/KOR/23_8455_00_x.pdf</t>
    </r>
  </si>
  <si>
    <t>Izdelki za razkuževanje z antimikrobnim delovanjem</t>
  </si>
  <si>
    <r>
      <rPr>
        <sz val="11"/>
        <color theme="1"/>
        <rFont val="Calibri"/>
        <family val="2"/>
        <scheme val="minor"/>
      </rPr>
      <t>http://antigo.anvisa.gov.br/documents/10181/6555127/RDC_774_2023_.pdf/d86ad4f5-d0d2-468c-ae27-22897663b2ac</t>
    </r>
  </si>
  <si>
    <r>
      <rPr>
        <sz val="11"/>
        <color theme="1"/>
        <rFont val="Calibri"/>
        <family val="2"/>
        <scheme val="minor"/>
      </rPr>
      <t>https://www.sknbs.org/wp-content/uploads/2023/01/Packaged-Water-Draft-Regulation2.html</t>
    </r>
  </si>
  <si>
    <r>
      <rPr>
        <sz val="11"/>
        <color theme="1"/>
        <rFont val="Calibri"/>
        <family val="2"/>
        <scheme val="minor"/>
      </rPr>
      <t>https://members.wto.org/crnattachments/2023/TBT/IND/23_8471_00_x.pdf</t>
    </r>
  </si>
  <si>
    <r>
      <rPr>
        <sz val="11"/>
        <color theme="1"/>
        <rFont val="Calibri"/>
        <family val="2"/>
        <scheme val="minor"/>
      </rPr>
      <t>https://members.wto.org/crnattachments/2023/TBT/URY/23_8477_00_s.pdf
https://members.wto.org/crnattachments/2023/TBT/URY/23_8477_01_s.pdf
https://members.wto.org/crnattachments/2023/TBT/URY/23_8477_02_s.pdf
http://www.eficienciaenergetica.gub.uy/visualizar-contenido/-/asset_publisher/fnOFJTPAaHM7/content/etiquetado-de-eficiencia-energetica-de-lamparas-led-consulta-publica-definitiva</t>
    </r>
  </si>
  <si>
    <t>Indija</t>
  </si>
  <si>
    <t>Bahrajn</t>
  </si>
  <si>
    <t>Gana</t>
  </si>
  <si>
    <t>Kuvajt</t>
  </si>
  <si>
    <t>Koreja</t>
  </si>
  <si>
    <t>Urugvaj</t>
  </si>
  <si>
    <t>Pesticidi</t>
  </si>
  <si>
    <t>Letalska tehnika</t>
  </si>
  <si>
    <t>Industrijska in komercialna ogrevala za dom</t>
  </si>
  <si>
    <t>Trda goriva</t>
  </si>
  <si>
    <t>Kuhinjska oprema, sanitarne naprave</t>
  </si>
  <si>
    <t>Zemeljska dela. Izkopavanja. Gradnja temeljev. Dela pod zemljo</t>
  </si>
  <si>
    <t>Splošne preskusne in analizne metode za živilske proizvode</t>
  </si>
  <si>
    <t>Veterinarstvo</t>
  </si>
  <si>
    <t>Živilski proizvodi na splošno</t>
  </si>
  <si>
    <t>Tobak, tobačni izdelki in oprema</t>
  </si>
  <si>
    <t>Pohištvo</t>
  </si>
  <si>
    <t>Medicinska oprema</t>
  </si>
  <si>
    <t>Električna vozila</t>
  </si>
  <si>
    <t>Varovalne dihalne naprave</t>
  </si>
  <si>
    <t>Ribe in ribji proizvodi</t>
  </si>
  <si>
    <t>Cestna vozila</t>
  </si>
  <si>
    <t>Oblačila</t>
  </si>
  <si>
    <t>Velika Britanija</t>
  </si>
  <si>
    <t>Hladilne naprave</t>
  </si>
  <si>
    <t>Svetila</t>
  </si>
  <si>
    <t>Splošna varnost</t>
  </si>
  <si>
    <t>Športni objekti</t>
  </si>
  <si>
    <t xml:space="preserve">Predpakirano blago </t>
  </si>
  <si>
    <t>Pitna voda</t>
  </si>
  <si>
    <r>
      <rPr>
        <sz val="11"/>
        <color theme="1"/>
        <rFont val="Calibri"/>
        <family val="2"/>
        <scheme val="minor"/>
      </rPr>
      <t>https://members.wto.org/crnattachments/2023/TBT/IND/23_8472_00_x.pdf</t>
    </r>
  </si>
  <si>
    <t xml:space="preserve">Gruzija </t>
  </si>
  <si>
    <t>Kirgiška Republika</t>
  </si>
  <si>
    <t>Sveti Krištof in Nevis</t>
  </si>
  <si>
    <r>
      <rPr>
        <sz val="11"/>
        <color theme="1"/>
        <rFont val="Calibri"/>
        <family val="2"/>
        <scheme val="minor"/>
      </rPr>
      <t xml:space="preserve">https://members.wto.org/crnattachments/2023/SPS/COL/23_8422_00_s.pdf
https://www.ica.gov.co/getattachment/ad31de14-bbe2-4f65-a70a-7a6284e5f18c/2023R00002478.aspx
</t>
    </r>
  </si>
  <si>
    <r>
      <rPr>
        <sz val="11"/>
        <color theme="1"/>
        <rFont val="Calibri"/>
        <family val="2"/>
        <scheme val="minor"/>
      </rPr>
      <t>https://members.wto.org/crnattachments/2023/TBT/GHA/23_8469_00_e.pdf
http://energycom.gov.gh/regulation/regulation-and-codes</t>
    </r>
  </si>
  <si>
    <r>
      <rPr>
        <sz val="11"/>
        <color theme="1"/>
        <rFont val="Calibri"/>
        <family val="2"/>
        <scheme val="minor"/>
      </rPr>
      <t>https://members.wto.org/crnattachments/2023/TBT/GHA/23_8473_00_e.pdf
http://energycom.gov.gh/regulation/regulation-and-codes</t>
    </r>
  </si>
  <si>
    <r>
      <rPr>
        <sz val="11"/>
        <color theme="1"/>
        <rFont val="Calibri"/>
        <family val="2"/>
        <scheme val="minor"/>
      </rPr>
      <t>https://members.wto.org/crnattachments/2023/TBT/EEC/23_8501_00_e.pdf</t>
    </r>
  </si>
  <si>
    <r>
      <rPr>
        <sz val="11"/>
        <color theme="1"/>
        <rFont val="Calibri"/>
        <family val="2"/>
        <scheme val="minor"/>
      </rPr>
      <t>https://members.wto.org/crnattachments/2023/TBT/EEC/23_8504_00_e.pdf
https://members.wto.org/crnattachments/2023/TBT/EEC/23_8504_01_e.pdf</t>
    </r>
  </si>
  <si>
    <r>
      <rPr>
        <sz val="11"/>
        <color theme="1"/>
        <rFont val="Calibri"/>
        <family val="2"/>
        <scheme val="minor"/>
      </rPr>
      <t>https://members.wto.org/crnattachments/2023/TBT/IND/23_8526_00_e.pdf</t>
    </r>
  </si>
  <si>
    <r>
      <rPr>
        <sz val="11"/>
        <color theme="1"/>
        <rFont val="Calibri"/>
        <family val="2"/>
        <scheme val="minor"/>
      </rPr>
      <t>https://members.wto.org/crnattachments/2023/TBT/KEN/23_8492_00_e.pdf</t>
    </r>
  </si>
  <si>
    <r>
      <rPr>
        <sz val="11"/>
        <color theme="1"/>
        <rFont val="Calibri"/>
        <family val="2"/>
        <scheme val="minor"/>
      </rPr>
      <t>https://members.wto.org/crnattachments/2023/TBT/TPKM/23_8519_00_x.pdf</t>
    </r>
  </si>
  <si>
    <r>
      <rPr>
        <sz val="11"/>
        <color theme="1"/>
        <rFont val="Calibri"/>
        <family val="2"/>
        <scheme val="minor"/>
      </rPr>
      <t>https://members.wto.org/crnattachments/2023/TBT/EEC/23_8499_00_e.pdf</t>
    </r>
  </si>
  <si>
    <r>
      <rPr>
        <sz val="11"/>
        <color theme="1"/>
        <rFont val="Calibri"/>
        <family val="2"/>
        <scheme val="minor"/>
      </rPr>
      <t>https://members.wto.org/crnattachments/2023/TBT/KGZ/23_8485_00_x.pdf
https://docs.eaeunion.org/ria/ru-ru/0105880/ria_21032023</t>
    </r>
  </si>
  <si>
    <r>
      <rPr>
        <sz val="11"/>
        <color theme="1"/>
        <rFont val="Calibri"/>
        <family val="2"/>
        <scheme val="minor"/>
      </rPr>
      <t>https://members.wto.org/crnattachments/2023/TBT/IND/23_8531_00_e.pdf</t>
    </r>
  </si>
  <si>
    <r>
      <rPr>
        <sz val="11"/>
        <color theme="1"/>
        <rFont val="Calibri"/>
        <family val="2"/>
        <scheme val="minor"/>
      </rPr>
      <t>https://members.wto.org/crnattachments/2023/TBT/IND/23_8532_00_e.pdf</t>
    </r>
  </si>
  <si>
    <r>
      <rPr>
        <sz val="11"/>
        <color theme="1"/>
        <rFont val="Calibri"/>
        <family val="2"/>
        <scheme val="minor"/>
      </rPr>
      <t>https://members.wto.org/crnattachments/2023/TBT/IND/23_8529_00_e.pdf</t>
    </r>
  </si>
  <si>
    <r>
      <rPr>
        <sz val="11"/>
        <color theme="1"/>
        <rFont val="Calibri"/>
        <family val="2"/>
        <scheme val="minor"/>
      </rPr>
      <t>https://members.wto.org/crnattachments/2023/TBT/EEC/23_8505_00_e.pdf
https://members.wto.org/crnattachments/2023/TBT/EEC/23_8505_01_e.pdf</t>
    </r>
  </si>
  <si>
    <r>
      <rPr>
        <sz val="11"/>
        <color theme="1"/>
        <rFont val="Calibri"/>
        <family val="2"/>
        <scheme val="minor"/>
      </rPr>
      <t>https://members.wto.org/crnattachments/2023/TBT/IND/23_8533_00_e.pdf</t>
    </r>
  </si>
  <si>
    <t>Oman</t>
  </si>
  <si>
    <r>
      <rPr>
        <sz val="11"/>
        <color theme="1"/>
        <rFont val="Calibri"/>
        <family val="2"/>
        <scheme val="minor"/>
      </rPr>
      <t>https://members.wto.org/crnattachments/2023/TBT/OMN/23_8500_00_e.pdf
https://members.wto.org/crnattachments/2023/TBT/OMN/23_8500_01_e.pdf
https://members.wto.org/crnattachments/2023/TBT/OMN/23_8500_02_e.pdf
https://members.wto.org/crnattachments/2023/TBT/OMN/23_8500_00_x.pdf
https://dgsm.gso.org.sa/store/</t>
    </r>
  </si>
  <si>
    <r>
      <rPr>
        <sz val="11"/>
        <color theme="1"/>
        <rFont val="Calibri"/>
        <family val="2"/>
        <scheme val="minor"/>
      </rPr>
      <t>https://www.regulations.gov/document/APHIS-2018-0007-0001</t>
    </r>
  </si>
  <si>
    <r>
      <rPr>
        <sz val="11"/>
        <color theme="1"/>
        <rFont val="Calibri"/>
        <family val="2"/>
        <scheme val="minor"/>
      </rPr>
      <t>https://members.wto.org/crnattachments/2023/TBT/UGA/23_8506_00_e.pdf</t>
    </r>
  </si>
  <si>
    <r>
      <rPr>
        <sz val="11"/>
        <color theme="1"/>
        <rFont val="Calibri"/>
        <family val="2"/>
        <scheme val="minor"/>
      </rPr>
      <t>https://members.wto.org/crnattachments/2023/TBT/IND/23_8525_00_e.pdf</t>
    </r>
  </si>
  <si>
    <r>
      <rPr>
        <sz val="11"/>
        <color theme="1"/>
        <rFont val="Calibri"/>
        <family val="2"/>
        <scheme val="minor"/>
      </rPr>
      <t>https://members.wto.org/crnattachments/2023/TBT/IND/23_8528_00_e.pdf
Website: https://dpiit.gov.in/sites/default/files/QCO_InsulatedFlask_BottlesContainers_21March2023.pdf</t>
    </r>
  </si>
  <si>
    <r>
      <rPr>
        <sz val="11"/>
        <color theme="1"/>
        <rFont val="Calibri"/>
        <family val="2"/>
        <scheme val="minor"/>
      </rPr>
      <t>https://members.wto.org/crnattachments/2023/SPS/CHL/23_8537_00_s.pdf</t>
    </r>
  </si>
  <si>
    <t xml:space="preserve">Kolumbija </t>
  </si>
  <si>
    <t xml:space="preserve">Gana </t>
  </si>
  <si>
    <t xml:space="preserve">Čile </t>
  </si>
  <si>
    <t>Združeno kraljestvo</t>
  </si>
  <si>
    <t>Kirgiška republika</t>
  </si>
  <si>
    <t xml:space="preserve">Izdelki ptičjega izvora za uživanje </t>
  </si>
  <si>
    <t>Žarnice z žarilno nitko</t>
  </si>
  <si>
    <t>Gospodinjski hladilni aparati</t>
  </si>
  <si>
    <t>Določeni izdelki brez predvidenega medicinskega namena, navedeni v Prilogi XVI Uredbe (EU) 2017/745 o medicinskih pripomočkih</t>
  </si>
  <si>
    <t xml:space="preserve">Proizvodi v kemični industriji </t>
  </si>
  <si>
    <t>Vijaki, matice in pritrdilni elementi</t>
  </si>
  <si>
    <t>Krma za živali</t>
  </si>
  <si>
    <t xml:space="preserve">Tobak in tobačni nadomestki </t>
  </si>
  <si>
    <t>Telekomunikacijska terminalska oprema</t>
  </si>
  <si>
    <t xml:space="preserve">Veterinarska medicina </t>
  </si>
  <si>
    <t>Steklenice za pitno vodo</t>
  </si>
  <si>
    <t>Varilne žice, palice in elektrode</t>
  </si>
  <si>
    <t>Vžigalniki, ki proizvajajo plamen</t>
  </si>
  <si>
    <t>Pametni števci</t>
  </si>
  <si>
    <t>Pakiranje in distribucija blaga</t>
  </si>
  <si>
    <t>Sveža govedina</t>
  </si>
  <si>
    <t>Črnila. Tiskarske barve</t>
  </si>
  <si>
    <t>Električni stropni ventilatorji</t>
  </si>
  <si>
    <t>Izolirane steklenice, steklenice in posode za domačo uporabo</t>
  </si>
  <si>
    <t>Rastline, potaknjenci in vejice vrste Prunus indica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</si>
</sst>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164" fontId="6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/>
    <xf numFmtId="16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vertical="top"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164" fontId="7" fillId="0" borderId="0" xfId="1" applyNumberFormat="1" applyAlignment="1">
      <alignment horizontal="left"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3" borderId="0" xfId="0" applyFill="1" applyAlignment="1">
      <alignment vertical="top"/>
    </xf>
    <xf numFmtId="164" fontId="0" fillId="3" borderId="0" xfId="0" applyNumberFormat="1" applyFill="1" applyAlignment="1">
      <alignment horizontal="left" vertical="top"/>
    </xf>
    <xf numFmtId="0" fontId="0" fillId="3" borderId="0" xfId="0" applyFill="1"/>
    <xf numFmtId="164" fontId="7" fillId="3" borderId="0" xfId="1" applyNumberFormat="1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2" fillId="3" borderId="0" xfId="0" applyFont="1" applyFill="1"/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8" fillId="3" borderId="0" xfId="0" applyFont="1" applyFill="1" applyAlignment="1">
      <alignment vertical="top"/>
    </xf>
    <xf numFmtId="0" fontId="6" fillId="0" borderId="0" xfId="0" applyFont="1" applyAlignment="1">
      <alignment horizontal="left" vertical="top" wrapText="1"/>
    </xf>
  </cellXfs>
  <cellStyles count="2">
    <cellStyle name="Navadno" xfId="0" builtinId="0"/>
    <cellStyle name="Navadno 2" xfId="1" xr:uid="{77E83028-89BE-478F-94F4-B37360AD5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231"/>
  <sheetViews>
    <sheetView tabSelected="1" zoomScaleNormal="100" workbookViewId="0"/>
  </sheetViews>
  <sheetFormatPr defaultColWidth="9.140625" defaultRowHeight="15" x14ac:dyDescent="0.25"/>
  <cols>
    <col min="1" max="1" width="25.7109375" style="10" bestFit="1" customWidth="1"/>
    <col min="2" max="2" width="21" style="11" customWidth="1"/>
    <col min="3" max="3" width="29" style="12" customWidth="1"/>
    <col min="4" max="4" width="63.85546875" style="20" bestFit="1" customWidth="1"/>
    <col min="5" max="5" width="27.140625" style="13" customWidth="1"/>
    <col min="6" max="6" width="68.28515625" style="13" customWidth="1"/>
    <col min="7" max="7" width="28.42578125" style="1" customWidth="1"/>
    <col min="8" max="16384" width="9.140625" style="1"/>
  </cols>
  <sheetData>
    <row r="1" spans="1:6" x14ac:dyDescent="0.25">
      <c r="A1" s="3" t="s">
        <v>4</v>
      </c>
      <c r="B1" s="4"/>
      <c r="C1" s="5"/>
      <c r="D1" s="18"/>
      <c r="E1" s="6"/>
      <c r="F1" s="6"/>
    </row>
    <row r="2" spans="1:6" ht="15" customHeight="1" x14ac:dyDescent="0.25">
      <c r="A2" s="3" t="s">
        <v>12</v>
      </c>
      <c r="B2" s="4"/>
      <c r="C2" s="5"/>
      <c r="D2" s="18"/>
      <c r="E2" s="6"/>
      <c r="F2" s="6"/>
    </row>
    <row r="3" spans="1:6" ht="14.25" customHeight="1" x14ac:dyDescent="0.25">
      <c r="A3" s="40" t="s">
        <v>13</v>
      </c>
      <c r="B3" s="40"/>
      <c r="C3" s="40"/>
      <c r="D3" s="40"/>
      <c r="E3" s="6"/>
      <c r="F3" s="6"/>
    </row>
    <row r="4" spans="1:6" ht="30" x14ac:dyDescent="0.25">
      <c r="A4" s="7" t="s">
        <v>5</v>
      </c>
      <c r="B4" s="7" t="s">
        <v>0</v>
      </c>
      <c r="C4" s="8" t="s">
        <v>8</v>
      </c>
      <c r="D4" s="19" t="s">
        <v>1</v>
      </c>
      <c r="E4" s="9" t="s">
        <v>7</v>
      </c>
      <c r="F4" s="9" t="s">
        <v>6</v>
      </c>
    </row>
    <row r="5" spans="1:6" ht="30" x14ac:dyDescent="0.2">
      <c r="A5" s="16" t="s">
        <v>92</v>
      </c>
      <c r="B5" s="15">
        <v>44987</v>
      </c>
      <c r="C5" s="17" t="str">
        <f>HYPERLINK("https://epingalert.org/en/Search?viewData= G/TBT/N/BRA/1476"," G/TBT/N/BRA/1476")</f>
        <v xml:space="preserve"> G/TBT/N/BRA/1476</v>
      </c>
      <c r="D5" s="17" t="s">
        <v>117</v>
      </c>
      <c r="E5" s="15" t="s">
        <v>9</v>
      </c>
      <c r="F5" s="17" t="s">
        <v>14</v>
      </c>
    </row>
    <row r="6" spans="1:6" ht="30" x14ac:dyDescent="0.25">
      <c r="A6" s="16" t="s">
        <v>89</v>
      </c>
      <c r="B6" s="15">
        <v>44987</v>
      </c>
      <c r="C6" s="17" t="str">
        <f>HYPERLINK("https://epingalert.org/en/Search?viewData= G/TBT/N/TZA/908"," G/TBT/N/TZA/908")</f>
        <v xml:space="preserve"> G/TBT/N/TZA/908</v>
      </c>
      <c r="D6" s="21" t="s">
        <v>118</v>
      </c>
      <c r="E6" s="15">
        <v>45047</v>
      </c>
      <c r="F6" s="17" t="s">
        <v>15</v>
      </c>
    </row>
    <row r="7" spans="1:6" ht="45" x14ac:dyDescent="0.2">
      <c r="A7" s="16" t="s">
        <v>100</v>
      </c>
      <c r="B7" s="15">
        <v>44987</v>
      </c>
      <c r="C7" s="17" t="str">
        <f>HYPERLINK("https://epingalert.org/en/Search?viewData= G/TBT/N/UKR/246"," G/TBT/N/UKR/246")</f>
        <v xml:space="preserve"> G/TBT/N/UKR/246</v>
      </c>
      <c r="D7" s="17" t="s">
        <v>119</v>
      </c>
      <c r="E7" s="15">
        <v>45047</v>
      </c>
      <c r="F7" s="17" t="s">
        <v>16</v>
      </c>
    </row>
    <row r="8" spans="1:6" ht="30" x14ac:dyDescent="0.2">
      <c r="A8" s="16" t="s">
        <v>98</v>
      </c>
      <c r="B8" s="15">
        <v>44987</v>
      </c>
      <c r="C8" s="17" t="str">
        <f>HYPERLINK("https://epingalert.org/en/Search?viewData= G/TBT/N/USA/1969"," G/TBT/N/USA/1969")</f>
        <v xml:space="preserve"> G/TBT/N/USA/1969</v>
      </c>
      <c r="D8" s="17" t="s">
        <v>120</v>
      </c>
      <c r="E8" s="15">
        <v>45028</v>
      </c>
      <c r="F8" s="17" t="s">
        <v>17</v>
      </c>
    </row>
    <row r="9" spans="1:6" ht="60" x14ac:dyDescent="0.2">
      <c r="A9" s="16" t="s">
        <v>98</v>
      </c>
      <c r="B9" s="15">
        <v>44987</v>
      </c>
      <c r="C9" s="17" t="str">
        <f>HYPERLINK("https://epingalert.org/en/Search?viewData= G/TBT/N/USA/1968"," G/TBT/N/USA/1968")</f>
        <v xml:space="preserve"> G/TBT/N/USA/1968</v>
      </c>
      <c r="D9" s="17" t="s">
        <v>121</v>
      </c>
      <c r="E9" s="15">
        <v>45015</v>
      </c>
      <c r="F9" s="17" t="s">
        <v>18</v>
      </c>
    </row>
    <row r="10" spans="1:6" s="14" customFormat="1" ht="30" x14ac:dyDescent="0.25">
      <c r="A10" s="16" t="s">
        <v>89</v>
      </c>
      <c r="B10" s="15">
        <v>44987</v>
      </c>
      <c r="C10" s="17" t="str">
        <f>HYPERLINK("https://epingalert.org/en/Search?viewData= G/TBT/N/TZA/909"," G/TBT/N/TZA/909")</f>
        <v xml:space="preserve"> G/TBT/N/TZA/909</v>
      </c>
      <c r="D10" s="17" t="s">
        <v>122</v>
      </c>
      <c r="E10" s="15">
        <v>45047</v>
      </c>
      <c r="F10" s="17" t="s">
        <v>19</v>
      </c>
    </row>
    <row r="11" spans="1:6" ht="19.5" customHeight="1" x14ac:dyDescent="0.2">
      <c r="A11" s="16" t="s">
        <v>89</v>
      </c>
      <c r="B11" s="15">
        <v>44987</v>
      </c>
      <c r="C11" s="17" t="str">
        <f>HYPERLINK("https://epingalert.org/en/Search?viewData= G/TBT/N/TZA/903"," G/TBT/N/TZA/903")</f>
        <v xml:space="preserve"> G/TBT/N/TZA/903</v>
      </c>
      <c r="D11" s="17" t="s">
        <v>122</v>
      </c>
      <c r="E11" s="15">
        <v>45047</v>
      </c>
      <c r="F11" s="17" t="s">
        <v>20</v>
      </c>
    </row>
    <row r="12" spans="1:6" ht="30" x14ac:dyDescent="0.2">
      <c r="A12" s="16" t="s">
        <v>89</v>
      </c>
      <c r="B12" s="15">
        <v>44987</v>
      </c>
      <c r="C12" s="17" t="str">
        <f>HYPERLINK("https://epingalert.org/en/Search?viewData= G/TBT/N/TZA/901"," G/TBT/N/TZA/901")</f>
        <v xml:space="preserve"> G/TBT/N/TZA/901</v>
      </c>
      <c r="D12" s="17" t="s">
        <v>122</v>
      </c>
      <c r="E12" s="15">
        <v>45047</v>
      </c>
      <c r="F12" s="17" t="s">
        <v>21</v>
      </c>
    </row>
    <row r="13" spans="1:6" ht="30" x14ac:dyDescent="0.2">
      <c r="A13" s="16" t="s">
        <v>89</v>
      </c>
      <c r="B13" s="15">
        <v>44987</v>
      </c>
      <c r="C13" s="17" t="str">
        <f>HYPERLINK("https://epingalert.org/en/Search?viewData= G/TBT/N/TZA/907"," G/TBT/N/TZA/907")</f>
        <v xml:space="preserve"> G/TBT/N/TZA/907</v>
      </c>
      <c r="D13" s="17" t="s">
        <v>124</v>
      </c>
      <c r="E13" s="15">
        <v>45047</v>
      </c>
      <c r="F13" s="17" t="s">
        <v>22</v>
      </c>
    </row>
    <row r="14" spans="1:6" ht="19.5" customHeight="1" x14ac:dyDescent="0.2">
      <c r="A14" s="16" t="s">
        <v>90</v>
      </c>
      <c r="B14" s="15">
        <v>44987</v>
      </c>
      <c r="C14" s="17" t="str">
        <f>HYPERLINK("https://epingalert.org/en/Search?viewData= G/TBT/N/JPN/764"," G/TBT/N/JPN/764")</f>
        <v xml:space="preserve"> G/TBT/N/JPN/764</v>
      </c>
      <c r="D14" s="17" t="s">
        <v>123</v>
      </c>
      <c r="E14" s="15" t="s">
        <v>9</v>
      </c>
      <c r="F14" s="17" t="s">
        <v>23</v>
      </c>
    </row>
    <row r="15" spans="1:6" ht="21.75" customHeight="1" x14ac:dyDescent="0.2">
      <c r="A15" s="16" t="s">
        <v>89</v>
      </c>
      <c r="B15" s="15">
        <v>44987</v>
      </c>
      <c r="C15" s="17" t="str">
        <f>HYPERLINK("https://epingalert.org/en/Search?viewData= G/TBT/N/TZA/905"," G/TBT/N/TZA/905")</f>
        <v xml:space="preserve"> G/TBT/N/TZA/905</v>
      </c>
      <c r="D15" s="17" t="s">
        <v>124</v>
      </c>
      <c r="E15" s="15">
        <v>45047</v>
      </c>
      <c r="F15" s="17" t="s">
        <v>24</v>
      </c>
    </row>
    <row r="16" spans="1:6" ht="60" x14ac:dyDescent="0.2">
      <c r="A16" s="16" t="s">
        <v>91</v>
      </c>
      <c r="B16" s="15">
        <v>44987</v>
      </c>
      <c r="C16" s="17" t="str">
        <f>HYPERLINK("https://epingalert.org/en/Search?viewData= G/TBT/N/CHE/275"," G/TBT/N/CHE/275")</f>
        <v xml:space="preserve"> G/TBT/N/CHE/275</v>
      </c>
      <c r="D16" s="17" t="s">
        <v>125</v>
      </c>
      <c r="E16" s="15">
        <v>45047</v>
      </c>
      <c r="F16" s="17" t="s">
        <v>25</v>
      </c>
    </row>
    <row r="17" spans="1:6" ht="16.5" customHeight="1" x14ac:dyDescent="0.25">
      <c r="A17" s="16" t="s">
        <v>89</v>
      </c>
      <c r="B17" s="15">
        <v>44987</v>
      </c>
      <c r="C17" s="17" t="str">
        <f>HYPERLINK("https://epingalert.org/en/Search?viewData= G/TBT/N/TZA/910"," G/TBT/N/TZA/910")</f>
        <v xml:space="preserve"> G/TBT/N/TZA/910</v>
      </c>
      <c r="D17" s="21" t="s">
        <v>118</v>
      </c>
      <c r="E17" s="15">
        <v>45047</v>
      </c>
      <c r="F17" s="17" t="s">
        <v>26</v>
      </c>
    </row>
    <row r="18" spans="1:6" ht="29.25" customHeight="1" x14ac:dyDescent="0.25">
      <c r="A18" s="16" t="s">
        <v>92</v>
      </c>
      <c r="B18" s="15">
        <v>44987</v>
      </c>
      <c r="C18" s="17" t="str">
        <f>HYPERLINK("https://epingalert.org/en/Search?viewData= G/TBT/N/BRA/1475"," G/TBT/N/BRA/1475")</f>
        <v xml:space="preserve"> G/TBT/N/BRA/1475</v>
      </c>
      <c r="D18" s="21" t="s">
        <v>126</v>
      </c>
      <c r="E18" s="15" t="s">
        <v>9</v>
      </c>
      <c r="F18" s="17" t="s">
        <v>27</v>
      </c>
    </row>
    <row r="19" spans="1:6" ht="30" x14ac:dyDescent="0.2">
      <c r="A19" s="16" t="s">
        <v>89</v>
      </c>
      <c r="B19" s="15">
        <v>44987</v>
      </c>
      <c r="C19" s="17" t="str">
        <f>HYPERLINK("https://epingalert.org/en/Search?viewData= G/TBT/N/TZA/906"," G/TBT/N/TZA/906")</f>
        <v xml:space="preserve"> G/TBT/N/TZA/906</v>
      </c>
      <c r="D19" s="17" t="s">
        <v>128</v>
      </c>
      <c r="E19" s="15">
        <v>45047</v>
      </c>
      <c r="F19" s="17" t="s">
        <v>28</v>
      </c>
    </row>
    <row r="20" spans="1:6" ht="30" x14ac:dyDescent="0.2">
      <c r="A20" s="16" t="s">
        <v>29</v>
      </c>
      <c r="B20" s="15">
        <v>44987</v>
      </c>
      <c r="C20" s="17" t="str">
        <f>HYPERLINK("https://epingalert.org/en/Search?viewData= G/TBT/N/PAN/126"," G/TBT/N/PAN/126")</f>
        <v xml:space="preserve"> G/TBT/N/PAN/126</v>
      </c>
      <c r="D20" s="17" t="s">
        <v>127</v>
      </c>
      <c r="E20" s="15">
        <v>45047</v>
      </c>
      <c r="F20" s="17" t="s">
        <v>30</v>
      </c>
    </row>
    <row r="21" spans="1:6" ht="30" x14ac:dyDescent="0.25">
      <c r="A21" s="16" t="s">
        <v>89</v>
      </c>
      <c r="B21" s="15">
        <v>44987</v>
      </c>
      <c r="C21" s="17" t="str">
        <f>HYPERLINK("https://epingalert.org/en/Search?viewData= G/TBT/N/TZA/904"," G/TBT/N/TZA/904")</f>
        <v xml:space="preserve"> G/TBT/N/TZA/904</v>
      </c>
      <c r="D21" s="21" t="s">
        <v>129</v>
      </c>
      <c r="E21" s="15">
        <v>45047</v>
      </c>
      <c r="F21" s="17" t="s">
        <v>31</v>
      </c>
    </row>
    <row r="22" spans="1:6" ht="30" x14ac:dyDescent="0.25">
      <c r="A22" s="16" t="s">
        <v>89</v>
      </c>
      <c r="B22" s="15">
        <v>44987</v>
      </c>
      <c r="C22" s="17" t="str">
        <f>HYPERLINK("https://epingalert.org/en/Search?viewData= G/TBT/N/TZA/902"," G/TBT/N/TZA/902")</f>
        <v xml:space="preserve"> G/TBT/N/TZA/902</v>
      </c>
      <c r="D22" s="21" t="s">
        <v>130</v>
      </c>
      <c r="E22" s="15">
        <v>45047</v>
      </c>
      <c r="F22" s="17" t="s">
        <v>32</v>
      </c>
    </row>
    <row r="23" spans="1:6" ht="14.25" customHeight="1" x14ac:dyDescent="0.25">
      <c r="A23" s="16" t="s">
        <v>89</v>
      </c>
      <c r="B23" s="15">
        <v>44987</v>
      </c>
      <c r="C23" s="17" t="str">
        <f>HYPERLINK("https://epingalert.org/en/Search?viewData= G/TBT/N/TZA/900"," G/TBT/N/TZA/900")</f>
        <v xml:space="preserve"> G/TBT/N/TZA/900</v>
      </c>
      <c r="D23" s="21" t="s">
        <v>131</v>
      </c>
      <c r="E23" s="15">
        <v>45047</v>
      </c>
      <c r="F23" s="17" t="s">
        <v>33</v>
      </c>
    </row>
    <row r="24" spans="1:6" ht="30" x14ac:dyDescent="0.2">
      <c r="A24" s="16" t="s">
        <v>89</v>
      </c>
      <c r="B24" s="15">
        <v>44987</v>
      </c>
      <c r="C24" s="17" t="str">
        <f>HYPERLINK("https://epingalert.org/en/Search?viewData= G/TBT/N/TZA/899"," G/TBT/N/TZA/899")</f>
        <v xml:space="preserve"> G/TBT/N/TZA/899</v>
      </c>
      <c r="D24" s="17" t="s">
        <v>132</v>
      </c>
      <c r="E24" s="15">
        <v>45047</v>
      </c>
      <c r="F24" s="17" t="s">
        <v>34</v>
      </c>
    </row>
    <row r="25" spans="1:6" ht="60" x14ac:dyDescent="0.2">
      <c r="A25" s="16" t="s">
        <v>93</v>
      </c>
      <c r="B25" s="15">
        <v>44987</v>
      </c>
      <c r="C25" s="17" t="str">
        <f>HYPERLINK("https://epingalert.org/en/Search?viewData= G/TBT/N/EU/957"," G/TBT/N/EU/957")</f>
        <v xml:space="preserve"> G/TBT/N/EU/957</v>
      </c>
      <c r="D25" s="17" t="s">
        <v>111</v>
      </c>
      <c r="E25" s="15">
        <v>45047</v>
      </c>
      <c r="F25" s="17" t="s">
        <v>35</v>
      </c>
    </row>
    <row r="26" spans="1:6" ht="75" x14ac:dyDescent="0.2">
      <c r="A26" s="16" t="s">
        <v>10</v>
      </c>
      <c r="B26" s="15">
        <v>44988</v>
      </c>
      <c r="C26" s="17" t="str">
        <f>HYPERLINK("https://epingalert.org/en/Search?viewData= G/TBT/N/BDI/327, G/TBT/N/KEN/1389, G/TBT/N/RWA/834, G/TBT/N/TZA/913, G/TBT/N/UGA/1742"," G/TBT/N/BDI/327, G/TBT/N/KEN/1389, G/TBT/N/RWA/834, G/TBT/N/TZA/913, G/TBT/N/UGA/1742")</f>
        <v xml:space="preserve"> G/TBT/N/BDI/327, G/TBT/N/KEN/1389, G/TBT/N/RWA/834, G/TBT/N/TZA/913, G/TBT/N/UGA/1742</v>
      </c>
      <c r="D26" s="17" t="s">
        <v>108</v>
      </c>
      <c r="E26" s="15">
        <v>45048</v>
      </c>
      <c r="F26" s="17" t="s">
        <v>36</v>
      </c>
    </row>
    <row r="27" spans="1:6" ht="33" customHeight="1" x14ac:dyDescent="0.2">
      <c r="A27" s="16" t="s">
        <v>94</v>
      </c>
      <c r="B27" s="15">
        <v>44988</v>
      </c>
      <c r="C27" s="17" t="str">
        <f>HYPERLINK("https://epingalert.org/en/Search?viewData= G/TBT/N/BDI/327, G/TBT/N/KEN/1389, G/TBT/N/RWA/834, G/TBT/N/TZA/913, G/TBT/N/UGA/1742"," G/TBT/N/BDI/327, G/TBT/N/KEN/1389, G/TBT/N/RWA/834, G/TBT/N/TZA/913, G/TBT/N/UGA/1742")</f>
        <v xml:space="preserve"> G/TBT/N/BDI/327, G/TBT/N/KEN/1389, G/TBT/N/RWA/834, G/TBT/N/TZA/913, G/TBT/N/UGA/1742</v>
      </c>
      <c r="D27" s="17" t="s">
        <v>108</v>
      </c>
      <c r="E27" s="15">
        <v>45048</v>
      </c>
      <c r="F27" s="17" t="s">
        <v>36</v>
      </c>
    </row>
    <row r="28" spans="1:6" ht="75" x14ac:dyDescent="0.2">
      <c r="A28" s="16" t="s">
        <v>94</v>
      </c>
      <c r="B28" s="15">
        <v>44988</v>
      </c>
      <c r="C28" s="17" t="str">
        <f>HYPERLINK("https://epingalert.org/en/Search?viewData= G/TBT/N/BDI/325, G/TBT/N/KEN/1387, G/TBT/N/RWA/832, G/TBT/N/TZA/911, G/TBT/N/UGA/1740"," G/TBT/N/BDI/325, G/TBT/N/KEN/1387, G/TBT/N/RWA/832, G/TBT/N/TZA/911, G/TBT/N/UGA/1740")</f>
        <v xml:space="preserve"> G/TBT/N/BDI/325, G/TBT/N/KEN/1387, G/TBT/N/RWA/832, G/TBT/N/TZA/911, G/TBT/N/UGA/1740</v>
      </c>
      <c r="D28" s="17" t="s">
        <v>108</v>
      </c>
      <c r="E28" s="15">
        <v>45048</v>
      </c>
      <c r="F28" s="17" t="s">
        <v>37</v>
      </c>
    </row>
    <row r="29" spans="1:6" ht="30" x14ac:dyDescent="0.2">
      <c r="A29" s="16" t="s">
        <v>93</v>
      </c>
      <c r="B29" s="15">
        <v>44988</v>
      </c>
      <c r="C29" s="17" t="str">
        <f>HYPERLINK("https://epingalert.org/en/Search?viewData= G/TBT/N/EU/958"," G/TBT/N/EU/958")</f>
        <v xml:space="preserve"> G/TBT/N/EU/958</v>
      </c>
      <c r="D29" s="17" t="s">
        <v>111</v>
      </c>
      <c r="E29" s="15">
        <v>45048</v>
      </c>
      <c r="F29" s="17" t="s">
        <v>38</v>
      </c>
    </row>
    <row r="30" spans="1:6" ht="17.25" customHeight="1" x14ac:dyDescent="0.2">
      <c r="A30" s="16" t="s">
        <v>92</v>
      </c>
      <c r="B30" s="15">
        <v>44988</v>
      </c>
      <c r="C30" s="17" t="str">
        <f>HYPERLINK("https://epingalert.org/en/Search?viewData= G/TBT/N/BRA/1477"," G/TBT/N/BRA/1477")</f>
        <v xml:space="preserve"> G/TBT/N/BRA/1477</v>
      </c>
      <c r="D30" s="17" t="s">
        <v>133</v>
      </c>
      <c r="E30" s="15">
        <v>45045</v>
      </c>
      <c r="F30" s="17" t="s">
        <v>39</v>
      </c>
    </row>
    <row r="31" spans="1:6" ht="75" x14ac:dyDescent="0.25">
      <c r="A31" s="16" t="s">
        <v>11</v>
      </c>
      <c r="B31" s="15">
        <v>44988</v>
      </c>
      <c r="C31" s="17" t="str">
        <f>HYPERLINK("https://epingalert.org/en/Search?viewData= G/TBT/N/BDI/331, G/TBT/N/KEN/1393, G/TBT/N/RWA/838, G/TBT/N/TZA/917, G/TBT/N/UGA/1746"," G/TBT/N/BDI/331, G/TBT/N/KEN/1393, G/TBT/N/RWA/838, G/TBT/N/TZA/917, G/TBT/N/UGA/1746")</f>
        <v xml:space="preserve"> G/TBT/N/BDI/331, G/TBT/N/KEN/1393, G/TBT/N/RWA/838, G/TBT/N/TZA/917, G/TBT/N/UGA/1746</v>
      </c>
      <c r="D31" s="21" t="s">
        <v>134</v>
      </c>
      <c r="E31" s="15">
        <v>45048</v>
      </c>
      <c r="F31" s="17" t="s">
        <v>40</v>
      </c>
    </row>
    <row r="32" spans="1:6" ht="13.5" customHeight="1" x14ac:dyDescent="0.2">
      <c r="A32" s="16" t="s">
        <v>89</v>
      </c>
      <c r="B32" s="15">
        <v>44988</v>
      </c>
      <c r="C32" s="17" t="str">
        <f>HYPERLINK("https://epingalert.org/en/Search?viewData= G/TBT/N/BDI/332, G/TBT/N/KEN/1394, G/TBT/N/RWA/839, G/TBT/N/TZA/918, G/TBT/N/UGA/1747"," G/TBT/N/BDI/332, G/TBT/N/KEN/1394, G/TBT/N/RWA/839, G/TBT/N/TZA/918, G/TBT/N/UGA/1747")</f>
        <v xml:space="preserve"> G/TBT/N/BDI/332, G/TBT/N/KEN/1394, G/TBT/N/RWA/839, G/TBT/N/TZA/918, G/TBT/N/UGA/1747</v>
      </c>
      <c r="D32" s="17" t="s">
        <v>135</v>
      </c>
      <c r="E32" s="15">
        <v>45048</v>
      </c>
      <c r="F32" s="17" t="s">
        <v>41</v>
      </c>
    </row>
    <row r="33" spans="1:6" ht="75" x14ac:dyDescent="0.25">
      <c r="A33" s="16" t="s">
        <v>11</v>
      </c>
      <c r="B33" s="15">
        <v>44988</v>
      </c>
      <c r="C33" s="17" t="str">
        <f>HYPERLINK("https://epingalert.org/en/Search?viewData= G/TBT/N/BDI/333, G/TBT/N/KEN/1395, G/TBT/N/RWA/840, G/TBT/N/TZA/919, G/TBT/N/UGA/1748"," G/TBT/N/BDI/333, G/TBT/N/KEN/1395, G/TBT/N/RWA/840, G/TBT/N/TZA/919, G/TBT/N/UGA/1748")</f>
        <v xml:space="preserve"> G/TBT/N/BDI/333, G/TBT/N/KEN/1395, G/TBT/N/RWA/840, G/TBT/N/TZA/919, G/TBT/N/UGA/1748</v>
      </c>
      <c r="D33" s="21" t="s">
        <v>136</v>
      </c>
      <c r="E33" s="15">
        <v>45048</v>
      </c>
      <c r="F33" s="17" t="s">
        <v>42</v>
      </c>
    </row>
    <row r="34" spans="1:6" ht="75" x14ac:dyDescent="0.25">
      <c r="A34" s="16" t="s">
        <v>94</v>
      </c>
      <c r="B34" s="15">
        <v>44988</v>
      </c>
      <c r="C34" s="17" t="str">
        <f>HYPERLINK("https://epingalert.org/en/Search?viewData= G/TBT/N/BDI/336, G/TBT/N/KEN/1398, G/TBT/N/RWA/843, G/TBT/N/TZA/922, G/TBT/N/UGA/1751"," G/TBT/N/BDI/336, G/TBT/N/KEN/1398, G/TBT/N/RWA/843, G/TBT/N/TZA/922, G/TBT/N/UGA/1751")</f>
        <v xml:space="preserve"> G/TBT/N/BDI/336, G/TBT/N/KEN/1398, G/TBT/N/RWA/843, G/TBT/N/TZA/922, G/TBT/N/UGA/1751</v>
      </c>
      <c r="D34" s="21" t="s">
        <v>137</v>
      </c>
      <c r="E34" s="15">
        <v>45048</v>
      </c>
      <c r="F34" s="17" t="s">
        <v>43</v>
      </c>
    </row>
    <row r="35" spans="1:6" ht="75" x14ac:dyDescent="0.25">
      <c r="A35" s="16" t="s">
        <v>10</v>
      </c>
      <c r="B35" s="15">
        <v>44988</v>
      </c>
      <c r="C35" s="17" t="str">
        <f>HYPERLINK("https://epingalert.org/en/Search?viewData= G/TBT/N/BDI/334, G/TBT/N/KEN/1396, G/TBT/N/RWA/841, G/TBT/N/TZA/920, G/TBT/N/UGA/1749"," G/TBT/N/BDI/334, G/TBT/N/KEN/1396, G/TBT/N/RWA/841, G/TBT/N/TZA/920, G/TBT/N/UGA/1749")</f>
        <v xml:space="preserve"> G/TBT/N/BDI/334, G/TBT/N/KEN/1396, G/TBT/N/RWA/841, G/TBT/N/TZA/920, G/TBT/N/UGA/1749</v>
      </c>
      <c r="D35" s="21" t="s">
        <v>137</v>
      </c>
      <c r="E35" s="15">
        <v>45048</v>
      </c>
      <c r="F35" s="17" t="s">
        <v>44</v>
      </c>
    </row>
    <row r="36" spans="1:6" ht="75" x14ac:dyDescent="0.2">
      <c r="A36" s="16" t="s">
        <v>10</v>
      </c>
      <c r="B36" s="15">
        <v>44988</v>
      </c>
      <c r="C36" s="17" t="str">
        <f>HYPERLINK("https://epingalert.org/en/Search?viewData= G/TBT/N/BDI/331, G/TBT/N/KEN/1393, G/TBT/N/RWA/838, G/TBT/N/TZA/917, G/TBT/N/UGA/1746"," G/TBT/N/BDI/331, G/TBT/N/KEN/1393, G/TBT/N/RWA/838, G/TBT/N/TZA/917, G/TBT/N/UGA/1746")</f>
        <v xml:space="preserve"> G/TBT/N/BDI/331, G/TBT/N/KEN/1393, G/TBT/N/RWA/838, G/TBT/N/TZA/917, G/TBT/N/UGA/1746</v>
      </c>
      <c r="D36" s="17" t="s">
        <v>109</v>
      </c>
      <c r="E36" s="15">
        <v>45048</v>
      </c>
      <c r="F36" s="17" t="s">
        <v>40</v>
      </c>
    </row>
    <row r="37" spans="1:6" ht="75" x14ac:dyDescent="0.2">
      <c r="A37" s="16" t="s">
        <v>89</v>
      </c>
      <c r="B37" s="15">
        <v>44988</v>
      </c>
      <c r="C37" s="17" t="str">
        <f>HYPERLINK("https://epingalert.org/en/Search?viewData= G/TBT/N/BDI/326, G/TBT/N/KEN/1388, G/TBT/N/RWA/833, G/TBT/N/TZA/912, G/TBT/N/UGA/1741"," G/TBT/N/BDI/326, G/TBT/N/KEN/1388, G/TBT/N/RWA/833, G/TBT/N/TZA/912, G/TBT/N/UGA/1741")</f>
        <v xml:space="preserve"> G/TBT/N/BDI/326, G/TBT/N/KEN/1388, G/TBT/N/RWA/833, G/TBT/N/TZA/912, G/TBT/N/UGA/1741</v>
      </c>
      <c r="D37" s="17" t="s">
        <v>108</v>
      </c>
      <c r="E37" s="15">
        <v>45048</v>
      </c>
      <c r="F37" s="17" t="s">
        <v>45</v>
      </c>
    </row>
    <row r="38" spans="1:6" ht="72.75" customHeight="1" x14ac:dyDescent="0.2">
      <c r="A38" s="16" t="s">
        <v>11</v>
      </c>
      <c r="B38" s="15">
        <v>44988</v>
      </c>
      <c r="C38" s="17" t="str">
        <f>HYPERLINK("https://epingalert.org/en/Search?viewData= G/TBT/N/BDI/328, G/TBT/N/KEN/1390, G/TBT/N/RWA/835, G/TBT/N/TZA/914, G/TBT/N/UGA/1743"," G/TBT/N/BDI/328, G/TBT/N/KEN/1390, G/TBT/N/RWA/835, G/TBT/N/TZA/914, G/TBT/N/UGA/1743")</f>
        <v xml:space="preserve"> G/TBT/N/BDI/328, G/TBT/N/KEN/1390, G/TBT/N/RWA/835, G/TBT/N/TZA/914, G/TBT/N/UGA/1743</v>
      </c>
      <c r="D38" s="17" t="s">
        <v>108</v>
      </c>
      <c r="E38" s="15">
        <v>45048</v>
      </c>
      <c r="F38" s="17" t="s">
        <v>46</v>
      </c>
    </row>
    <row r="39" spans="1:6" ht="60" x14ac:dyDescent="0.25">
      <c r="A39" s="16" t="s">
        <v>47</v>
      </c>
      <c r="B39" s="15">
        <v>44988</v>
      </c>
      <c r="C39" s="17" t="str">
        <f>HYPERLINK("https://epingalert.org/en/Search?viewData= G/TBT/N/HND/100"," G/TBT/N/HND/100")</f>
        <v xml:space="preserve"> G/TBT/N/HND/100</v>
      </c>
      <c r="D39" s="21" t="s">
        <v>138</v>
      </c>
      <c r="E39" s="15">
        <v>45048</v>
      </c>
      <c r="F39" s="17" t="s">
        <v>48</v>
      </c>
    </row>
    <row r="40" spans="1:6" ht="75" x14ac:dyDescent="0.2">
      <c r="A40" s="16" t="s">
        <v>95</v>
      </c>
      <c r="B40" s="15">
        <v>44988</v>
      </c>
      <c r="C40" s="17" t="str">
        <f>HYPERLINK("https://epingalert.org/en/Search?viewData= G/TBT/N/BDI/335, G/TBT/N/KEN/1397, G/TBT/N/RWA/842, G/TBT/N/TZA/921, G/TBT/N/UGA/1750"," G/TBT/N/BDI/335, G/TBT/N/KEN/1397, G/TBT/N/RWA/842, G/TBT/N/TZA/921, G/TBT/N/UGA/1750")</f>
        <v xml:space="preserve"> G/TBT/N/BDI/335, G/TBT/N/KEN/1397, G/TBT/N/RWA/842, G/TBT/N/TZA/921, G/TBT/N/UGA/1750</v>
      </c>
      <c r="D40" s="17" t="s">
        <v>110</v>
      </c>
      <c r="E40" s="15">
        <v>45048</v>
      </c>
      <c r="F40" s="17" t="s">
        <v>49</v>
      </c>
    </row>
    <row r="41" spans="1:6" ht="75" x14ac:dyDescent="0.2">
      <c r="A41" s="16" t="s">
        <v>95</v>
      </c>
      <c r="B41" s="15">
        <v>44988</v>
      </c>
      <c r="C41" s="17" t="str">
        <f>HYPERLINK("https://epingalert.org/en/Search?viewData= G/TBT/N/BDI/333, G/TBT/N/KEN/1395, G/TBT/N/RWA/840, G/TBT/N/TZA/919, G/TBT/N/UGA/1748"," G/TBT/N/BDI/333, G/TBT/N/KEN/1395, G/TBT/N/RWA/840, G/TBT/N/TZA/919, G/TBT/N/UGA/1748")</f>
        <v xml:space="preserve"> G/TBT/N/BDI/333, G/TBT/N/KEN/1395, G/TBT/N/RWA/840, G/TBT/N/TZA/919, G/TBT/N/UGA/1748</v>
      </c>
      <c r="D41" s="17" t="s">
        <v>109</v>
      </c>
      <c r="E41" s="15">
        <v>45048</v>
      </c>
      <c r="F41" s="17" t="s">
        <v>42</v>
      </c>
    </row>
    <row r="42" spans="1:6" ht="75" x14ac:dyDescent="0.2">
      <c r="A42" s="16" t="s">
        <v>95</v>
      </c>
      <c r="B42" s="15">
        <v>44988</v>
      </c>
      <c r="C42" s="17" t="str">
        <f>HYPERLINK("https://epingalert.org/en/Search?viewData= G/TBT/N/BDI/334, G/TBT/N/KEN/1396, G/TBT/N/RWA/841, G/TBT/N/TZA/920, G/TBT/N/UGA/1749"," G/TBT/N/BDI/334, G/TBT/N/KEN/1396, G/TBT/N/RWA/841, G/TBT/N/TZA/920, G/TBT/N/UGA/1749")</f>
        <v xml:space="preserve"> G/TBT/N/BDI/334, G/TBT/N/KEN/1396, G/TBT/N/RWA/841, G/TBT/N/TZA/920, G/TBT/N/UGA/1749</v>
      </c>
      <c r="D42" s="17" t="s">
        <v>110</v>
      </c>
      <c r="E42" s="15">
        <v>45048</v>
      </c>
      <c r="F42" s="17" t="s">
        <v>44</v>
      </c>
    </row>
    <row r="43" spans="1:6" ht="75" x14ac:dyDescent="0.2">
      <c r="A43" s="16" t="s">
        <v>95</v>
      </c>
      <c r="B43" s="15">
        <v>44988</v>
      </c>
      <c r="C43" s="17" t="str">
        <f>HYPERLINK("https://epingalert.org/en/Search?viewData= G/TBT/N/BDI/329, G/TBT/N/KEN/1391, G/TBT/N/RWA/836, G/TBT/N/TZA/915, G/TBT/N/UGA/1744"," G/TBT/N/BDI/329, G/TBT/N/KEN/1391, G/TBT/N/RWA/836, G/TBT/N/TZA/915, G/TBT/N/UGA/1744")</f>
        <v xml:space="preserve"> G/TBT/N/BDI/329, G/TBT/N/KEN/1391, G/TBT/N/RWA/836, G/TBT/N/TZA/915, G/TBT/N/UGA/1744</v>
      </c>
      <c r="D43" s="17" t="s">
        <v>109</v>
      </c>
      <c r="E43" s="15">
        <v>45048</v>
      </c>
      <c r="F43" s="17" t="s">
        <v>50</v>
      </c>
    </row>
    <row r="44" spans="1:6" ht="75" x14ac:dyDescent="0.2">
      <c r="A44" s="16" t="s">
        <v>95</v>
      </c>
      <c r="B44" s="15">
        <v>44988</v>
      </c>
      <c r="C44" s="17" t="str">
        <f>HYPERLINK("https://epingalert.org/en/Search?viewData= G/TBT/N/BDI/328, G/TBT/N/KEN/1390, G/TBT/N/RWA/835, G/TBT/N/TZA/914, G/TBT/N/UGA/1743"," G/TBT/N/BDI/328, G/TBT/N/KEN/1390, G/TBT/N/RWA/835, G/TBT/N/TZA/914, G/TBT/N/UGA/1743")</f>
        <v xml:space="preserve"> G/TBT/N/BDI/328, G/TBT/N/KEN/1390, G/TBT/N/RWA/835, G/TBT/N/TZA/914, G/TBT/N/UGA/1743</v>
      </c>
      <c r="D44" s="17" t="s">
        <v>108</v>
      </c>
      <c r="E44" s="15">
        <v>45048</v>
      </c>
      <c r="F44" s="17" t="s">
        <v>46</v>
      </c>
    </row>
    <row r="45" spans="1:6" ht="75" x14ac:dyDescent="0.2">
      <c r="A45" s="16" t="s">
        <v>10</v>
      </c>
      <c r="B45" s="15">
        <v>44988</v>
      </c>
      <c r="C45" s="17" t="str">
        <f>HYPERLINK("https://epingalert.org/en/Search?viewData= G/TBT/N/BDI/328, G/TBT/N/KEN/1390, G/TBT/N/RWA/835, G/TBT/N/TZA/914, G/TBT/N/UGA/1743"," G/TBT/N/BDI/328, G/TBT/N/KEN/1390, G/TBT/N/RWA/835, G/TBT/N/TZA/914, G/TBT/N/UGA/1743")</f>
        <v xml:space="preserve"> G/TBT/N/BDI/328, G/TBT/N/KEN/1390, G/TBT/N/RWA/835, G/TBT/N/TZA/914, G/TBT/N/UGA/1743</v>
      </c>
      <c r="D45" s="17" t="s">
        <v>108</v>
      </c>
      <c r="E45" s="15">
        <v>45048</v>
      </c>
      <c r="F45" s="17" t="s">
        <v>46</v>
      </c>
    </row>
    <row r="46" spans="1:6" ht="75" x14ac:dyDescent="0.2">
      <c r="A46" s="16" t="s">
        <v>94</v>
      </c>
      <c r="B46" s="15">
        <v>44988</v>
      </c>
      <c r="C46" s="17" t="str">
        <f>HYPERLINK("https://epingalert.org/en/Search?viewData= G/TBT/N/BDI/330, G/TBT/N/KEN/1392, G/TBT/N/RWA/837, G/TBT/N/TZA/916, G/TBT/N/UGA/1745"," G/TBT/N/BDI/330, G/TBT/N/KEN/1392, G/TBT/N/RWA/837, G/TBT/N/TZA/916, G/TBT/N/UGA/1745")</f>
        <v xml:space="preserve"> G/TBT/N/BDI/330, G/TBT/N/KEN/1392, G/TBT/N/RWA/837, G/TBT/N/TZA/916, G/TBT/N/UGA/1745</v>
      </c>
      <c r="D46" s="17" t="s">
        <v>109</v>
      </c>
      <c r="E46" s="15">
        <v>45048</v>
      </c>
      <c r="F46" s="17" t="s">
        <v>51</v>
      </c>
    </row>
    <row r="47" spans="1:6" ht="75" x14ac:dyDescent="0.2">
      <c r="A47" s="16" t="s">
        <v>89</v>
      </c>
      <c r="B47" s="15">
        <v>44988</v>
      </c>
      <c r="C47" s="17" t="str">
        <f>HYPERLINK("https://epingalert.org/en/Search?viewData= G/TBT/N/BDI/330, G/TBT/N/KEN/1392, G/TBT/N/RWA/837, G/TBT/N/TZA/916, G/TBT/N/UGA/1745"," G/TBT/N/BDI/330, G/TBT/N/KEN/1392, G/TBT/N/RWA/837, G/TBT/N/TZA/916, G/TBT/N/UGA/1745")</f>
        <v xml:space="preserve"> G/TBT/N/BDI/330, G/TBT/N/KEN/1392, G/TBT/N/RWA/837, G/TBT/N/TZA/916, G/TBT/N/UGA/1745</v>
      </c>
      <c r="D47" s="17" t="s">
        <v>109</v>
      </c>
      <c r="E47" s="15">
        <v>45048</v>
      </c>
      <c r="F47" s="17" t="s">
        <v>51</v>
      </c>
    </row>
    <row r="48" spans="1:6" ht="75" x14ac:dyDescent="0.2">
      <c r="A48" s="16" t="s">
        <v>94</v>
      </c>
      <c r="B48" s="15">
        <v>44988</v>
      </c>
      <c r="C48" s="17" t="str">
        <f>HYPERLINK("https://epingalert.org/en/Search?viewData= G/TBT/N/BDI/335, G/TBT/N/KEN/1397, G/TBT/N/RWA/842, G/TBT/N/TZA/921, G/TBT/N/UGA/1750"," G/TBT/N/BDI/335, G/TBT/N/KEN/1397, G/TBT/N/RWA/842, G/TBT/N/TZA/921, G/TBT/N/UGA/1750")</f>
        <v xml:space="preserve"> G/TBT/N/BDI/335, G/TBT/N/KEN/1397, G/TBT/N/RWA/842, G/TBT/N/TZA/921, G/TBT/N/UGA/1750</v>
      </c>
      <c r="D48" s="17" t="s">
        <v>110</v>
      </c>
      <c r="E48" s="15">
        <v>45048</v>
      </c>
      <c r="F48" s="17" t="s">
        <v>49</v>
      </c>
    </row>
    <row r="49" spans="1:6" ht="75" x14ac:dyDescent="0.2">
      <c r="A49" s="16" t="s">
        <v>11</v>
      </c>
      <c r="B49" s="15">
        <v>44988</v>
      </c>
      <c r="C49" s="17" t="str">
        <f>HYPERLINK("https://epingalert.org/en/Search?viewData= G/TBT/N/BDI/332, G/TBT/N/KEN/1394, G/TBT/N/RWA/839, G/TBT/N/TZA/918, G/TBT/N/UGA/1747"," G/TBT/N/BDI/332, G/TBT/N/KEN/1394, G/TBT/N/RWA/839, G/TBT/N/TZA/918, G/TBT/N/UGA/1747")</f>
        <v xml:space="preserve"> G/TBT/N/BDI/332, G/TBT/N/KEN/1394, G/TBT/N/RWA/839, G/TBT/N/TZA/918, G/TBT/N/UGA/1747</v>
      </c>
      <c r="D49" s="17" t="s">
        <v>109</v>
      </c>
      <c r="E49" s="15">
        <v>45048</v>
      </c>
      <c r="F49" s="17" t="s">
        <v>41</v>
      </c>
    </row>
    <row r="50" spans="1:6" ht="126.75" customHeight="1" x14ac:dyDescent="0.2">
      <c r="A50" s="16" t="s">
        <v>95</v>
      </c>
      <c r="B50" s="15">
        <v>44988</v>
      </c>
      <c r="C50" s="17" t="str">
        <f>HYPERLINK("https://epingalert.org/en/Search?viewData= G/TBT/N/BDI/332, G/TBT/N/KEN/1394, G/TBT/N/RWA/839, G/TBT/N/TZA/918, G/TBT/N/UGA/1747"," G/TBT/N/BDI/332, G/TBT/N/KEN/1394, G/TBT/N/RWA/839, G/TBT/N/TZA/918, G/TBT/N/UGA/1747")</f>
        <v xml:space="preserve"> G/TBT/N/BDI/332, G/TBT/N/KEN/1394, G/TBT/N/RWA/839, G/TBT/N/TZA/918, G/TBT/N/UGA/1747</v>
      </c>
      <c r="D50" s="17" t="s">
        <v>109</v>
      </c>
      <c r="E50" s="15">
        <v>45048</v>
      </c>
      <c r="F50" s="17" t="s">
        <v>41</v>
      </c>
    </row>
    <row r="51" spans="1:6" ht="75" x14ac:dyDescent="0.2">
      <c r="A51" s="16" t="s">
        <v>95</v>
      </c>
      <c r="B51" s="15">
        <v>44988</v>
      </c>
      <c r="C51" s="17" t="str">
        <f>HYPERLINK("https://epingalert.org/en/Search?viewData= G/TBT/N/BDI/327, G/TBT/N/KEN/1389, G/TBT/N/RWA/834, G/TBT/N/TZA/913, G/TBT/N/UGA/1742"," G/TBT/N/BDI/327, G/TBT/N/KEN/1389, G/TBT/N/RWA/834, G/TBT/N/TZA/913, G/TBT/N/UGA/1742")</f>
        <v xml:space="preserve"> G/TBT/N/BDI/327, G/TBT/N/KEN/1389, G/TBT/N/RWA/834, G/TBT/N/TZA/913, G/TBT/N/UGA/1742</v>
      </c>
      <c r="D51" s="17" t="s">
        <v>108</v>
      </c>
      <c r="E51" s="15">
        <v>45048</v>
      </c>
      <c r="F51" s="17" t="s">
        <v>36</v>
      </c>
    </row>
    <row r="52" spans="1:6" ht="75" x14ac:dyDescent="0.2">
      <c r="A52" s="16" t="s">
        <v>10</v>
      </c>
      <c r="B52" s="15">
        <v>44988</v>
      </c>
      <c r="C52" s="17" t="str">
        <f>HYPERLINK("https://epingalert.org/en/Search?viewData= G/TBT/N/BDI/326, G/TBT/N/KEN/1388, G/TBT/N/RWA/833, G/TBT/N/TZA/912, G/TBT/N/UGA/1741"," G/TBT/N/BDI/326, G/TBT/N/KEN/1388, G/TBT/N/RWA/833, G/TBT/N/TZA/912, G/TBT/N/UGA/1741")</f>
        <v xml:space="preserve"> G/TBT/N/BDI/326, G/TBT/N/KEN/1388, G/TBT/N/RWA/833, G/TBT/N/TZA/912, G/TBT/N/UGA/1741</v>
      </c>
      <c r="D52" s="17" t="s">
        <v>108</v>
      </c>
      <c r="E52" s="15">
        <v>45048</v>
      </c>
      <c r="F52" s="17" t="s">
        <v>45</v>
      </c>
    </row>
    <row r="53" spans="1:6" ht="75" x14ac:dyDescent="0.2">
      <c r="A53" s="16" t="s">
        <v>10</v>
      </c>
      <c r="B53" s="15">
        <v>44988</v>
      </c>
      <c r="C53" s="17" t="str">
        <f>HYPERLINK("https://epingalert.org/en/Search?viewData= G/TBT/N/BDI/329, G/TBT/N/KEN/1391, G/TBT/N/RWA/836, G/TBT/N/TZA/915, G/TBT/N/UGA/1744"," G/TBT/N/BDI/329, G/TBT/N/KEN/1391, G/TBT/N/RWA/836, G/TBT/N/TZA/915, G/TBT/N/UGA/1744")</f>
        <v xml:space="preserve"> G/TBT/N/BDI/329, G/TBT/N/KEN/1391, G/TBT/N/RWA/836, G/TBT/N/TZA/915, G/TBT/N/UGA/1744</v>
      </c>
      <c r="D53" s="17" t="s">
        <v>109</v>
      </c>
      <c r="E53" s="15">
        <v>45048</v>
      </c>
      <c r="F53" s="17" t="s">
        <v>50</v>
      </c>
    </row>
    <row r="54" spans="1:6" ht="75" x14ac:dyDescent="0.2">
      <c r="A54" s="16" t="s">
        <v>94</v>
      </c>
      <c r="B54" s="15">
        <v>44988</v>
      </c>
      <c r="C54" s="17" t="str">
        <f>HYPERLINK("https://epingalert.org/en/Search?viewData= G/TBT/N/BDI/331, G/TBT/N/KEN/1393, G/TBT/N/RWA/838, G/TBT/N/TZA/917, G/TBT/N/UGA/1746"," G/TBT/N/BDI/331, G/TBT/N/KEN/1393, G/TBT/N/RWA/838, G/TBT/N/TZA/917, G/TBT/N/UGA/1746")</f>
        <v xml:space="preserve"> G/TBT/N/BDI/331, G/TBT/N/KEN/1393, G/TBT/N/RWA/838, G/TBT/N/TZA/917, G/TBT/N/UGA/1746</v>
      </c>
      <c r="D54" s="17" t="s">
        <v>109</v>
      </c>
      <c r="E54" s="15">
        <v>45048</v>
      </c>
      <c r="F54" s="17" t="s">
        <v>40</v>
      </c>
    </row>
    <row r="55" spans="1:6" ht="75" x14ac:dyDescent="0.2">
      <c r="A55" s="16" t="s">
        <v>94</v>
      </c>
      <c r="B55" s="15">
        <v>44988</v>
      </c>
      <c r="C55" s="17" t="str">
        <f>HYPERLINK("https://epingalert.org/en/Search?viewData= G/TBT/N/BDI/326, G/TBT/N/KEN/1388, G/TBT/N/RWA/833, G/TBT/N/TZA/912, G/TBT/N/UGA/1741"," G/TBT/N/BDI/326, G/TBT/N/KEN/1388, G/TBT/N/RWA/833, G/TBT/N/TZA/912, G/TBT/N/UGA/1741")</f>
        <v xml:space="preserve"> G/TBT/N/BDI/326, G/TBT/N/KEN/1388, G/TBT/N/RWA/833, G/TBT/N/TZA/912, G/TBT/N/UGA/1741</v>
      </c>
      <c r="D55" s="17" t="s">
        <v>108</v>
      </c>
      <c r="E55" s="15">
        <v>45048</v>
      </c>
      <c r="F55" s="17" t="s">
        <v>45</v>
      </c>
    </row>
    <row r="56" spans="1:6" ht="75" x14ac:dyDescent="0.2">
      <c r="A56" s="16" t="s">
        <v>89</v>
      </c>
      <c r="B56" s="15">
        <v>44988</v>
      </c>
      <c r="C56" s="17" t="str">
        <f>HYPERLINK("https://epingalert.org/en/Search?viewData= G/TBT/N/BDI/327, G/TBT/N/KEN/1389, G/TBT/N/RWA/834, G/TBT/N/TZA/913, G/TBT/N/UGA/1742"," G/TBT/N/BDI/327, G/TBT/N/KEN/1389, G/TBT/N/RWA/834, G/TBT/N/TZA/913, G/TBT/N/UGA/1742")</f>
        <v xml:space="preserve"> G/TBT/N/BDI/327, G/TBT/N/KEN/1389, G/TBT/N/RWA/834, G/TBT/N/TZA/913, G/TBT/N/UGA/1742</v>
      </c>
      <c r="D56" s="17" t="s">
        <v>108</v>
      </c>
      <c r="E56" s="15">
        <v>45048</v>
      </c>
      <c r="F56" s="17" t="s">
        <v>36</v>
      </c>
    </row>
    <row r="57" spans="1:6" ht="75" x14ac:dyDescent="0.2">
      <c r="A57" s="16" t="s">
        <v>10</v>
      </c>
      <c r="B57" s="15">
        <v>44988</v>
      </c>
      <c r="C57" s="17" t="str">
        <f>HYPERLINK("https://epingalert.org/en/Search?viewData= G/TBT/N/BDI/336, G/TBT/N/KEN/1398, G/TBT/N/RWA/843, G/TBT/N/TZA/922, G/TBT/N/UGA/1751"," G/TBT/N/BDI/336, G/TBT/N/KEN/1398, G/TBT/N/RWA/843, G/TBT/N/TZA/922, G/TBT/N/UGA/1751")</f>
        <v xml:space="preserve"> G/TBT/N/BDI/336, G/TBT/N/KEN/1398, G/TBT/N/RWA/843, G/TBT/N/TZA/922, G/TBT/N/UGA/1751</v>
      </c>
      <c r="D57" s="17" t="s">
        <v>110</v>
      </c>
      <c r="E57" s="15">
        <v>45048</v>
      </c>
      <c r="F57" s="17" t="s">
        <v>43</v>
      </c>
    </row>
    <row r="58" spans="1:6" ht="75" x14ac:dyDescent="0.2">
      <c r="A58" s="16" t="s">
        <v>94</v>
      </c>
      <c r="B58" s="15">
        <v>44988</v>
      </c>
      <c r="C58" s="17" t="str">
        <f>HYPERLINK("https://epingalert.org/en/Search?viewData= G/TBT/N/BDI/329, G/TBT/N/KEN/1391, G/TBT/N/RWA/836, G/TBT/N/TZA/915, G/TBT/N/UGA/1744"," G/TBT/N/BDI/329, G/TBT/N/KEN/1391, G/TBT/N/RWA/836, G/TBT/N/TZA/915, G/TBT/N/UGA/1744")</f>
        <v xml:space="preserve"> G/TBT/N/BDI/329, G/TBT/N/KEN/1391, G/TBT/N/RWA/836, G/TBT/N/TZA/915, G/TBT/N/UGA/1744</v>
      </c>
      <c r="D58" s="17" t="s">
        <v>109</v>
      </c>
      <c r="E58" s="15">
        <v>45048</v>
      </c>
      <c r="F58" s="17" t="s">
        <v>50</v>
      </c>
    </row>
    <row r="59" spans="1:6" ht="75" x14ac:dyDescent="0.2">
      <c r="A59" s="16" t="s">
        <v>95</v>
      </c>
      <c r="B59" s="15">
        <v>44988</v>
      </c>
      <c r="C59" s="17" t="str">
        <f>HYPERLINK("https://epingalert.org/en/Search?viewData= G/TBT/N/BDI/331, G/TBT/N/KEN/1393, G/TBT/N/RWA/838, G/TBT/N/TZA/917, G/TBT/N/UGA/1746"," G/TBT/N/BDI/331, G/TBT/N/KEN/1393, G/TBT/N/RWA/838, G/TBT/N/TZA/917, G/TBT/N/UGA/1746")</f>
        <v xml:space="preserve"> G/TBT/N/BDI/331, G/TBT/N/KEN/1393, G/TBT/N/RWA/838, G/TBT/N/TZA/917, G/TBT/N/UGA/1746</v>
      </c>
      <c r="D59" s="17" t="s">
        <v>109</v>
      </c>
      <c r="E59" s="15">
        <v>45048</v>
      </c>
      <c r="F59" s="17" t="s">
        <v>40</v>
      </c>
    </row>
    <row r="60" spans="1:6" ht="75" x14ac:dyDescent="0.2">
      <c r="A60" s="16" t="s">
        <v>89</v>
      </c>
      <c r="B60" s="15">
        <v>44988</v>
      </c>
      <c r="C60" s="17" t="str">
        <f>HYPERLINK("https://epingalert.org/en/Search?viewData= G/TBT/N/BDI/333, G/TBT/N/KEN/1395, G/TBT/N/RWA/840, G/TBT/N/TZA/919, G/TBT/N/UGA/1748"," G/TBT/N/BDI/333, G/TBT/N/KEN/1395, G/TBT/N/RWA/840, G/TBT/N/TZA/919, G/TBT/N/UGA/1748")</f>
        <v xml:space="preserve"> G/TBT/N/BDI/333, G/TBT/N/KEN/1395, G/TBT/N/RWA/840, G/TBT/N/TZA/919, G/TBT/N/UGA/1748</v>
      </c>
      <c r="D60" s="17" t="s">
        <v>109</v>
      </c>
      <c r="E60" s="15">
        <v>45048</v>
      </c>
      <c r="F60" s="17" t="s">
        <v>42</v>
      </c>
    </row>
    <row r="61" spans="1:6" ht="75" x14ac:dyDescent="0.2">
      <c r="A61" s="16" t="s">
        <v>11</v>
      </c>
      <c r="B61" s="15">
        <v>44988</v>
      </c>
      <c r="C61" s="17" t="str">
        <f>HYPERLINK("https://epingalert.org/en/Search?viewData= G/TBT/N/BDI/326, G/TBT/N/KEN/1388, G/TBT/N/RWA/833, G/TBT/N/TZA/912, G/TBT/N/UGA/1741"," G/TBT/N/BDI/326, G/TBT/N/KEN/1388, G/TBT/N/RWA/833, G/TBT/N/TZA/912, G/TBT/N/UGA/1741")</f>
        <v xml:space="preserve"> G/TBT/N/BDI/326, G/TBT/N/KEN/1388, G/TBT/N/RWA/833, G/TBT/N/TZA/912, G/TBT/N/UGA/1741</v>
      </c>
      <c r="D61" s="17" t="s">
        <v>108</v>
      </c>
      <c r="E61" s="15">
        <v>45048</v>
      </c>
      <c r="F61" s="17" t="s">
        <v>45</v>
      </c>
    </row>
    <row r="62" spans="1:6" ht="75" x14ac:dyDescent="0.2">
      <c r="A62" s="16" t="s">
        <v>94</v>
      </c>
      <c r="B62" s="15">
        <v>44988</v>
      </c>
      <c r="C62" s="17" t="str">
        <f>HYPERLINK("https://epingalert.org/en/Search?viewData= G/TBT/N/BDI/334, G/TBT/N/KEN/1396, G/TBT/N/RWA/841, G/TBT/N/TZA/920, G/TBT/N/UGA/1749"," G/TBT/N/BDI/334, G/TBT/N/KEN/1396, G/TBT/N/RWA/841, G/TBT/N/TZA/920, G/TBT/N/UGA/1749")</f>
        <v xml:space="preserve"> G/TBT/N/BDI/334, G/TBT/N/KEN/1396, G/TBT/N/RWA/841, G/TBT/N/TZA/920, G/TBT/N/UGA/1749</v>
      </c>
      <c r="D62" s="17" t="s">
        <v>110</v>
      </c>
      <c r="E62" s="15">
        <v>45048</v>
      </c>
      <c r="F62" s="17" t="s">
        <v>44</v>
      </c>
    </row>
    <row r="63" spans="1:6" ht="30" x14ac:dyDescent="0.2">
      <c r="A63" s="16" t="s">
        <v>93</v>
      </c>
      <c r="B63" s="15">
        <v>44988</v>
      </c>
      <c r="C63" s="17" t="str">
        <f>HYPERLINK("https://epingalert.org/en/Search?viewData= G/TBT/N/EU/959"," G/TBT/N/EU/959")</f>
        <v xml:space="preserve"> G/TBT/N/EU/959</v>
      </c>
      <c r="D63" s="17" t="s">
        <v>111</v>
      </c>
      <c r="E63" s="15">
        <v>45048</v>
      </c>
      <c r="F63" s="17" t="s">
        <v>52</v>
      </c>
    </row>
    <row r="64" spans="1:6" ht="75" x14ac:dyDescent="0.2">
      <c r="A64" s="16" t="s">
        <v>11</v>
      </c>
      <c r="B64" s="15">
        <v>44988</v>
      </c>
      <c r="C64" s="17" t="str">
        <f>HYPERLINK("https://epingalert.org/en/Search?viewData= G/TBT/N/BDI/336, G/TBT/N/KEN/1398, G/TBT/N/RWA/843, G/TBT/N/TZA/922, G/TBT/N/UGA/1751"," G/TBT/N/BDI/336, G/TBT/N/KEN/1398, G/TBT/N/RWA/843, G/TBT/N/TZA/922, G/TBT/N/UGA/1751")</f>
        <v xml:space="preserve"> G/TBT/N/BDI/336, G/TBT/N/KEN/1398, G/TBT/N/RWA/843, G/TBT/N/TZA/922, G/TBT/N/UGA/1751</v>
      </c>
      <c r="D64" s="17" t="s">
        <v>110</v>
      </c>
      <c r="E64" s="15">
        <v>45048</v>
      </c>
      <c r="F64" s="17" t="s">
        <v>43</v>
      </c>
    </row>
    <row r="65" spans="1:6" ht="75" x14ac:dyDescent="0.2">
      <c r="A65" s="16" t="s">
        <v>10</v>
      </c>
      <c r="B65" s="15">
        <v>44988</v>
      </c>
      <c r="C65" s="17" t="str">
        <f>HYPERLINK("https://epingalert.org/en/Search?viewData= G/TBT/N/BDI/332, G/TBT/N/KEN/1394, G/TBT/N/RWA/839, G/TBT/N/TZA/918, G/TBT/N/UGA/1747"," G/TBT/N/BDI/332, G/TBT/N/KEN/1394, G/TBT/N/RWA/839, G/TBT/N/TZA/918, G/TBT/N/UGA/1747")</f>
        <v xml:space="preserve"> G/TBT/N/BDI/332, G/TBT/N/KEN/1394, G/TBT/N/RWA/839, G/TBT/N/TZA/918, G/TBT/N/UGA/1747</v>
      </c>
      <c r="D65" s="17" t="s">
        <v>109</v>
      </c>
      <c r="E65" s="15">
        <v>45048</v>
      </c>
      <c r="F65" s="17" t="s">
        <v>41</v>
      </c>
    </row>
    <row r="66" spans="1:6" ht="60" x14ac:dyDescent="0.2">
      <c r="A66" s="17" t="s">
        <v>96</v>
      </c>
      <c r="B66" s="15">
        <v>44988</v>
      </c>
      <c r="C66" s="17" t="str">
        <f>HYPERLINK("https://epingalert.org/en/Search?viewData= G/TBT/N/TPKM/518"," G/TBT/N/TPKM/518")</f>
        <v xml:space="preserve"> G/TBT/N/TPKM/518</v>
      </c>
      <c r="D66" s="17" t="s">
        <v>139</v>
      </c>
      <c r="E66" s="15">
        <v>45048</v>
      </c>
      <c r="F66" s="17" t="s">
        <v>53</v>
      </c>
    </row>
    <row r="67" spans="1:6" ht="60" x14ac:dyDescent="0.2">
      <c r="A67" s="16" t="s">
        <v>97</v>
      </c>
      <c r="B67" s="15">
        <v>44988</v>
      </c>
      <c r="C67" s="17" t="str">
        <f>HYPERLINK("https://epingalert.org/en/Search?viewData= G/TBT/N/MEX/518"," G/TBT/N/MEX/518")</f>
        <v xml:space="preserve"> G/TBT/N/MEX/518</v>
      </c>
      <c r="D67" s="17" t="s">
        <v>140</v>
      </c>
      <c r="E67" s="15">
        <v>45048</v>
      </c>
      <c r="F67" s="17" t="s">
        <v>54</v>
      </c>
    </row>
    <row r="68" spans="1:6" ht="75" x14ac:dyDescent="0.2">
      <c r="A68" s="16" t="s">
        <v>10</v>
      </c>
      <c r="B68" s="15">
        <v>44988</v>
      </c>
      <c r="C68" s="17" t="str">
        <f>HYPERLINK("https://epingalert.org/en/Search?viewData= G/TBT/N/BDI/325, G/TBT/N/KEN/1387, G/TBT/N/RWA/832, G/TBT/N/TZA/911, G/TBT/N/UGA/1740"," G/TBT/N/BDI/325, G/TBT/N/KEN/1387, G/TBT/N/RWA/832, G/TBT/N/TZA/911, G/TBT/N/UGA/1740")</f>
        <v xml:space="preserve"> G/TBT/N/BDI/325, G/TBT/N/KEN/1387, G/TBT/N/RWA/832, G/TBT/N/TZA/911, G/TBT/N/UGA/1740</v>
      </c>
      <c r="D68" s="17" t="s">
        <v>108</v>
      </c>
      <c r="E68" s="15">
        <v>45048</v>
      </c>
      <c r="F68" s="17" t="s">
        <v>37</v>
      </c>
    </row>
    <row r="69" spans="1:6" ht="75" x14ac:dyDescent="0.2">
      <c r="A69" s="16" t="s">
        <v>11</v>
      </c>
      <c r="B69" s="15">
        <v>44988</v>
      </c>
      <c r="C69" s="17" t="str">
        <f>HYPERLINK("https://epingalert.org/en/Search?viewData= G/TBT/N/BDI/329, G/TBT/N/KEN/1391, G/TBT/N/RWA/836, G/TBT/N/TZA/915, G/TBT/N/UGA/1744"," G/TBT/N/BDI/329, G/TBT/N/KEN/1391, G/TBT/N/RWA/836, G/TBT/N/TZA/915, G/TBT/N/UGA/1744")</f>
        <v xml:space="preserve"> G/TBT/N/BDI/329, G/TBT/N/KEN/1391, G/TBT/N/RWA/836, G/TBT/N/TZA/915, G/TBT/N/UGA/1744</v>
      </c>
      <c r="D69" s="17" t="s">
        <v>109</v>
      </c>
      <c r="E69" s="15">
        <v>45048</v>
      </c>
      <c r="F69" s="17" t="s">
        <v>50</v>
      </c>
    </row>
    <row r="70" spans="1:6" ht="75" x14ac:dyDescent="0.2">
      <c r="A70" s="16" t="s">
        <v>89</v>
      </c>
      <c r="B70" s="15">
        <v>44988</v>
      </c>
      <c r="C70" s="17" t="str">
        <f>HYPERLINK("https://epingalert.org/en/Search?viewData= G/TBT/N/BDI/329, G/TBT/N/KEN/1391, G/TBT/N/RWA/836, G/TBT/N/TZA/915, G/TBT/N/UGA/1744"," G/TBT/N/BDI/329, G/TBT/N/KEN/1391, G/TBT/N/RWA/836, G/TBT/N/TZA/915, G/TBT/N/UGA/1744")</f>
        <v xml:space="preserve"> G/TBT/N/BDI/329, G/TBT/N/KEN/1391, G/TBT/N/RWA/836, G/TBT/N/TZA/915, G/TBT/N/UGA/1744</v>
      </c>
      <c r="D70" s="17" t="s">
        <v>109</v>
      </c>
      <c r="E70" s="15">
        <v>45048</v>
      </c>
      <c r="F70" s="17" t="s">
        <v>50</v>
      </c>
    </row>
    <row r="71" spans="1:6" ht="75" x14ac:dyDescent="0.2">
      <c r="A71" s="16" t="s">
        <v>94</v>
      </c>
      <c r="B71" s="15">
        <v>44988</v>
      </c>
      <c r="C71" s="17" t="str">
        <f>HYPERLINK("https://epingalert.org/en/Search?viewData= G/TBT/N/BDI/332, G/TBT/N/KEN/1394, G/TBT/N/RWA/839, G/TBT/N/TZA/918, G/TBT/N/UGA/1747"," G/TBT/N/BDI/332, G/TBT/N/KEN/1394, G/TBT/N/RWA/839, G/TBT/N/TZA/918, G/TBT/N/UGA/1747")</f>
        <v xml:space="preserve"> G/TBT/N/BDI/332, G/TBT/N/KEN/1394, G/TBT/N/RWA/839, G/TBT/N/TZA/918, G/TBT/N/UGA/1747</v>
      </c>
      <c r="D71" s="17" t="s">
        <v>109</v>
      </c>
      <c r="E71" s="15">
        <v>45048</v>
      </c>
      <c r="F71" s="17" t="s">
        <v>41</v>
      </c>
    </row>
    <row r="72" spans="1:6" ht="75" x14ac:dyDescent="0.2">
      <c r="A72" s="16" t="s">
        <v>89</v>
      </c>
      <c r="B72" s="15">
        <v>44988</v>
      </c>
      <c r="C72" s="17" t="str">
        <f>HYPERLINK("https://epingalert.org/en/Search?viewData= G/TBT/N/BDI/334, G/TBT/N/KEN/1396, G/TBT/N/RWA/841, G/TBT/N/TZA/920, G/TBT/N/UGA/1749"," G/TBT/N/BDI/334, G/TBT/N/KEN/1396, G/TBT/N/RWA/841, G/TBT/N/TZA/920, G/TBT/N/UGA/1749")</f>
        <v xml:space="preserve"> G/TBT/N/BDI/334, G/TBT/N/KEN/1396, G/TBT/N/RWA/841, G/TBT/N/TZA/920, G/TBT/N/UGA/1749</v>
      </c>
      <c r="D72" s="17" t="s">
        <v>110</v>
      </c>
      <c r="E72" s="15">
        <v>45048</v>
      </c>
      <c r="F72" s="17" t="s">
        <v>44</v>
      </c>
    </row>
    <row r="73" spans="1:6" ht="75" x14ac:dyDescent="0.2">
      <c r="A73" s="16" t="s">
        <v>89</v>
      </c>
      <c r="B73" s="15">
        <v>44988</v>
      </c>
      <c r="C73" s="17" t="str">
        <f>HYPERLINK("https://epingalert.org/en/Search?viewData= G/TBT/N/BDI/335, G/TBT/N/KEN/1397, G/TBT/N/RWA/842, G/TBT/N/TZA/921, G/TBT/N/UGA/1750"," G/TBT/N/BDI/335, G/TBT/N/KEN/1397, G/TBT/N/RWA/842, G/TBT/N/TZA/921, G/TBT/N/UGA/1750")</f>
        <v xml:space="preserve"> G/TBT/N/BDI/335, G/TBT/N/KEN/1397, G/TBT/N/RWA/842, G/TBT/N/TZA/921, G/TBT/N/UGA/1750</v>
      </c>
      <c r="D73" s="17" t="s">
        <v>110</v>
      </c>
      <c r="E73" s="15">
        <v>45048</v>
      </c>
      <c r="F73" s="17" t="s">
        <v>49</v>
      </c>
    </row>
    <row r="74" spans="1:6" ht="75" x14ac:dyDescent="0.2">
      <c r="A74" s="16" t="s">
        <v>95</v>
      </c>
      <c r="B74" s="15">
        <v>44988</v>
      </c>
      <c r="C74" s="17" t="str">
        <f>HYPERLINK("https://epingalert.org/en/Search?viewData= G/TBT/N/BDI/330, G/TBT/N/KEN/1392, G/TBT/N/RWA/837, G/TBT/N/TZA/916, G/TBT/N/UGA/1745"," G/TBT/N/BDI/330, G/TBT/N/KEN/1392, G/TBT/N/RWA/837, G/TBT/N/TZA/916, G/TBT/N/UGA/1745")</f>
        <v xml:space="preserve"> G/TBT/N/BDI/330, G/TBT/N/KEN/1392, G/TBT/N/RWA/837, G/TBT/N/TZA/916, G/TBT/N/UGA/1745</v>
      </c>
      <c r="D74" s="17" t="s">
        <v>109</v>
      </c>
      <c r="E74" s="15">
        <v>45048</v>
      </c>
      <c r="F74" s="17" t="s">
        <v>51</v>
      </c>
    </row>
    <row r="75" spans="1:6" ht="75" x14ac:dyDescent="0.2">
      <c r="A75" s="16" t="s">
        <v>95</v>
      </c>
      <c r="B75" s="15">
        <v>44988</v>
      </c>
      <c r="C75" s="17" t="str">
        <f>HYPERLINK("https://epingalert.org/en/Search?viewData= G/TBT/N/BDI/326, G/TBT/N/KEN/1388, G/TBT/N/RWA/833, G/TBT/N/TZA/912, G/TBT/N/UGA/1741"," G/TBT/N/BDI/326, G/TBT/N/KEN/1388, G/TBT/N/RWA/833, G/TBT/N/TZA/912, G/TBT/N/UGA/1741")</f>
        <v xml:space="preserve"> G/TBT/N/BDI/326, G/TBT/N/KEN/1388, G/TBT/N/RWA/833, G/TBT/N/TZA/912, G/TBT/N/UGA/1741</v>
      </c>
      <c r="D75" s="17" t="s">
        <v>108</v>
      </c>
      <c r="E75" s="15">
        <v>45048</v>
      </c>
      <c r="F75" s="17" t="s">
        <v>45</v>
      </c>
    </row>
    <row r="76" spans="1:6" ht="75" x14ac:dyDescent="0.2">
      <c r="A76" s="16" t="s">
        <v>11</v>
      </c>
      <c r="B76" s="15">
        <v>44988</v>
      </c>
      <c r="C76" s="17" t="str">
        <f>HYPERLINK("https://epingalert.org/en/Search?viewData= G/TBT/N/BDI/327, G/TBT/N/KEN/1389, G/TBT/N/RWA/834, G/TBT/N/TZA/913, G/TBT/N/UGA/1742"," G/TBT/N/BDI/327, G/TBT/N/KEN/1389, G/TBT/N/RWA/834, G/TBT/N/TZA/913, G/TBT/N/UGA/1742")</f>
        <v xml:space="preserve"> G/TBT/N/BDI/327, G/TBT/N/KEN/1389, G/TBT/N/RWA/834, G/TBT/N/TZA/913, G/TBT/N/UGA/1742</v>
      </c>
      <c r="D76" s="17" t="s">
        <v>108</v>
      </c>
      <c r="E76" s="15">
        <v>45048</v>
      </c>
      <c r="F76" s="17" t="s">
        <v>36</v>
      </c>
    </row>
    <row r="77" spans="1:6" ht="75" x14ac:dyDescent="0.2">
      <c r="A77" s="16" t="s">
        <v>89</v>
      </c>
      <c r="B77" s="15">
        <v>44988</v>
      </c>
      <c r="C77" s="17" t="str">
        <f>HYPERLINK("https://epingalert.org/en/Search?viewData= G/TBT/N/BDI/328, G/TBT/N/KEN/1390, G/TBT/N/RWA/835, G/TBT/N/TZA/914, G/TBT/N/UGA/1743"," G/TBT/N/BDI/328, G/TBT/N/KEN/1390, G/TBT/N/RWA/835, G/TBT/N/TZA/914, G/TBT/N/UGA/1743")</f>
        <v xml:space="preserve"> G/TBT/N/BDI/328, G/TBT/N/KEN/1390, G/TBT/N/RWA/835, G/TBT/N/TZA/914, G/TBT/N/UGA/1743</v>
      </c>
      <c r="D77" s="17" t="s">
        <v>108</v>
      </c>
      <c r="E77" s="15">
        <v>45048</v>
      </c>
      <c r="F77" s="17" t="s">
        <v>46</v>
      </c>
    </row>
    <row r="78" spans="1:6" ht="75" x14ac:dyDescent="0.2">
      <c r="A78" s="16" t="s">
        <v>89</v>
      </c>
      <c r="B78" s="15">
        <v>44988</v>
      </c>
      <c r="C78" s="17" t="str">
        <f>HYPERLINK("https://epingalert.org/en/Search?viewData= G/TBT/N/BDI/325, G/TBT/N/KEN/1387, G/TBT/N/RWA/832, G/TBT/N/TZA/911, G/TBT/N/UGA/1740"," G/TBT/N/BDI/325, G/TBT/N/KEN/1387, G/TBT/N/RWA/832, G/TBT/N/TZA/911, G/TBT/N/UGA/1740")</f>
        <v xml:space="preserve"> G/TBT/N/BDI/325, G/TBT/N/KEN/1387, G/TBT/N/RWA/832, G/TBT/N/TZA/911, G/TBT/N/UGA/1740</v>
      </c>
      <c r="D78" s="17" t="s">
        <v>108</v>
      </c>
      <c r="E78" s="15">
        <v>45048</v>
      </c>
      <c r="F78" s="17" t="s">
        <v>37</v>
      </c>
    </row>
    <row r="79" spans="1:6" ht="75" x14ac:dyDescent="0.2">
      <c r="A79" s="16" t="s">
        <v>10</v>
      </c>
      <c r="B79" s="15">
        <v>44988</v>
      </c>
      <c r="C79" s="17" t="str">
        <f>HYPERLINK("https://epingalert.org/en/Search?viewData= G/TBT/N/BDI/330, G/TBT/N/KEN/1392, G/TBT/N/RWA/837, G/TBT/N/TZA/916, G/TBT/N/UGA/1745"," G/TBT/N/BDI/330, G/TBT/N/KEN/1392, G/TBT/N/RWA/837, G/TBT/N/TZA/916, G/TBT/N/UGA/1745")</f>
        <v xml:space="preserve"> G/TBT/N/BDI/330, G/TBT/N/KEN/1392, G/TBT/N/RWA/837, G/TBT/N/TZA/916, G/TBT/N/UGA/1745</v>
      </c>
      <c r="D79" s="17" t="s">
        <v>109</v>
      </c>
      <c r="E79" s="15">
        <v>45048</v>
      </c>
      <c r="F79" s="17" t="s">
        <v>51</v>
      </c>
    </row>
    <row r="80" spans="1:6" ht="75" x14ac:dyDescent="0.2">
      <c r="A80" s="16" t="s">
        <v>94</v>
      </c>
      <c r="B80" s="15">
        <v>44988</v>
      </c>
      <c r="C80" s="17" t="str">
        <f>HYPERLINK("https://epingalert.org/en/Search?viewData= G/TBT/N/BDI/333, G/TBT/N/KEN/1395, G/TBT/N/RWA/840, G/TBT/N/TZA/919, G/TBT/N/UGA/1748"," G/TBT/N/BDI/333, G/TBT/N/KEN/1395, G/TBT/N/RWA/840, G/TBT/N/TZA/919, G/TBT/N/UGA/1748")</f>
        <v xml:space="preserve"> G/TBT/N/BDI/333, G/TBT/N/KEN/1395, G/TBT/N/RWA/840, G/TBT/N/TZA/919, G/TBT/N/UGA/1748</v>
      </c>
      <c r="D80" s="17" t="s">
        <v>109</v>
      </c>
      <c r="E80" s="15">
        <v>45048</v>
      </c>
      <c r="F80" s="17" t="s">
        <v>42</v>
      </c>
    </row>
    <row r="81" spans="1:6" ht="75" x14ac:dyDescent="0.2">
      <c r="A81" s="16" t="s">
        <v>11</v>
      </c>
      <c r="B81" s="15">
        <v>44988</v>
      </c>
      <c r="C81" s="17" t="str">
        <f>HYPERLINK("https://epingalert.org/en/Search?viewData= G/TBT/N/BDI/325, G/TBT/N/KEN/1387, G/TBT/N/RWA/832, G/TBT/N/TZA/911, G/TBT/N/UGA/1740"," G/TBT/N/BDI/325, G/TBT/N/KEN/1387, G/TBT/N/RWA/832, G/TBT/N/TZA/911, G/TBT/N/UGA/1740")</f>
        <v xml:space="preserve"> G/TBT/N/BDI/325, G/TBT/N/KEN/1387, G/TBT/N/RWA/832, G/TBT/N/TZA/911, G/TBT/N/UGA/1740</v>
      </c>
      <c r="D81" s="17" t="s">
        <v>108</v>
      </c>
      <c r="E81" s="15">
        <v>45048</v>
      </c>
      <c r="F81" s="17" t="s">
        <v>37</v>
      </c>
    </row>
    <row r="82" spans="1:6" ht="75" x14ac:dyDescent="0.2">
      <c r="A82" s="16" t="s">
        <v>11</v>
      </c>
      <c r="B82" s="15">
        <v>44988</v>
      </c>
      <c r="C82" s="17" t="str">
        <f>HYPERLINK("https://epingalert.org/en/Search?viewData= G/TBT/N/BDI/330, G/TBT/N/KEN/1392, G/TBT/N/RWA/837, G/TBT/N/TZA/916, G/TBT/N/UGA/1745"," G/TBT/N/BDI/330, G/TBT/N/KEN/1392, G/TBT/N/RWA/837, G/TBT/N/TZA/916, G/TBT/N/UGA/1745")</f>
        <v xml:space="preserve"> G/TBT/N/BDI/330, G/TBT/N/KEN/1392, G/TBT/N/RWA/837, G/TBT/N/TZA/916, G/TBT/N/UGA/1745</v>
      </c>
      <c r="D82" s="17" t="s">
        <v>109</v>
      </c>
      <c r="E82" s="15">
        <v>45048</v>
      </c>
      <c r="F82" s="17" t="s">
        <v>51</v>
      </c>
    </row>
    <row r="83" spans="1:6" ht="75" x14ac:dyDescent="0.2">
      <c r="A83" s="16" t="s">
        <v>10</v>
      </c>
      <c r="B83" s="15">
        <v>44988</v>
      </c>
      <c r="C83" s="17" t="str">
        <f>HYPERLINK("https://epingalert.org/en/Search?viewData= G/TBT/N/BDI/333, G/TBT/N/KEN/1395, G/TBT/N/RWA/840, G/TBT/N/TZA/919, G/TBT/N/UGA/1748"," G/TBT/N/BDI/333, G/TBT/N/KEN/1395, G/TBT/N/RWA/840, G/TBT/N/TZA/919, G/TBT/N/UGA/1748")</f>
        <v xml:space="preserve"> G/TBT/N/BDI/333, G/TBT/N/KEN/1395, G/TBT/N/RWA/840, G/TBT/N/TZA/919, G/TBT/N/UGA/1748</v>
      </c>
      <c r="D83" s="17" t="s">
        <v>109</v>
      </c>
      <c r="E83" s="15">
        <v>45048</v>
      </c>
      <c r="F83" s="17" t="s">
        <v>42</v>
      </c>
    </row>
    <row r="84" spans="1:6" ht="47.25" customHeight="1" x14ac:dyDescent="0.2">
      <c r="A84" s="16" t="s">
        <v>94</v>
      </c>
      <c r="B84" s="15">
        <v>44988</v>
      </c>
      <c r="C84" s="17" t="str">
        <f>HYPERLINK("https://epingalert.org/en/Search?viewData= G/TBT/N/BDI/328, G/TBT/N/KEN/1390, G/TBT/N/RWA/835, G/TBT/N/TZA/914, G/TBT/N/UGA/1743"," G/TBT/N/BDI/328, G/TBT/N/KEN/1390, G/TBT/N/RWA/835, G/TBT/N/TZA/914, G/TBT/N/UGA/1743")</f>
        <v xml:space="preserve"> G/TBT/N/BDI/328, G/TBT/N/KEN/1390, G/TBT/N/RWA/835, G/TBT/N/TZA/914, G/TBT/N/UGA/1743</v>
      </c>
      <c r="D84" s="17" t="s">
        <v>108</v>
      </c>
      <c r="E84" s="15">
        <v>45048</v>
      </c>
      <c r="F84" s="17" t="s">
        <v>46</v>
      </c>
    </row>
    <row r="85" spans="1:6" ht="60" x14ac:dyDescent="0.2">
      <c r="A85" s="17" t="s">
        <v>96</v>
      </c>
      <c r="B85" s="15">
        <v>44988</v>
      </c>
      <c r="C85" s="17" t="str">
        <f>HYPERLINK("https://epingalert.org/en/Search?viewData= G/TBT/N/TPKM/517"," G/TBT/N/TPKM/517")</f>
        <v xml:space="preserve"> G/TBT/N/TPKM/517</v>
      </c>
      <c r="D85" s="17" t="s">
        <v>112</v>
      </c>
      <c r="E85" s="15">
        <v>44995</v>
      </c>
      <c r="F85" s="17" t="s">
        <v>55</v>
      </c>
    </row>
    <row r="86" spans="1:6" ht="75" x14ac:dyDescent="0.2">
      <c r="A86" s="16" t="s">
        <v>89</v>
      </c>
      <c r="B86" s="15">
        <v>44988</v>
      </c>
      <c r="C86" s="17" t="str">
        <f>HYPERLINK("https://epingalert.org/en/Search?viewData= G/TBT/N/BDI/331, G/TBT/N/KEN/1393, G/TBT/N/RWA/838, G/TBT/N/TZA/917, G/TBT/N/UGA/1746"," G/TBT/N/BDI/331, G/TBT/N/KEN/1393, G/TBT/N/RWA/838, G/TBT/N/TZA/917, G/TBT/N/UGA/1746")</f>
        <v xml:space="preserve"> G/TBT/N/BDI/331, G/TBT/N/KEN/1393, G/TBT/N/RWA/838, G/TBT/N/TZA/917, G/TBT/N/UGA/1746</v>
      </c>
      <c r="D86" s="17" t="s">
        <v>109</v>
      </c>
      <c r="E86" s="15">
        <v>45048</v>
      </c>
      <c r="F86" s="17" t="s">
        <v>40</v>
      </c>
    </row>
    <row r="87" spans="1:6" ht="75" x14ac:dyDescent="0.2">
      <c r="A87" s="16" t="s">
        <v>95</v>
      </c>
      <c r="B87" s="15">
        <v>44988</v>
      </c>
      <c r="C87" s="17" t="str">
        <f>HYPERLINK("https://epingalert.org/en/Search?viewData= G/TBT/N/BDI/336, G/TBT/N/KEN/1398, G/TBT/N/RWA/843, G/TBT/N/TZA/922, G/TBT/N/UGA/1751"," G/TBT/N/BDI/336, G/TBT/N/KEN/1398, G/TBT/N/RWA/843, G/TBT/N/TZA/922, G/TBT/N/UGA/1751")</f>
        <v xml:space="preserve"> G/TBT/N/BDI/336, G/TBT/N/KEN/1398, G/TBT/N/RWA/843, G/TBT/N/TZA/922, G/TBT/N/UGA/1751</v>
      </c>
      <c r="D87" s="17" t="s">
        <v>110</v>
      </c>
      <c r="E87" s="15">
        <v>45048</v>
      </c>
      <c r="F87" s="17" t="s">
        <v>43</v>
      </c>
    </row>
    <row r="88" spans="1:6" ht="75" x14ac:dyDescent="0.2">
      <c r="A88" s="16" t="s">
        <v>89</v>
      </c>
      <c r="B88" s="15">
        <v>44988</v>
      </c>
      <c r="C88" s="17" t="str">
        <f>HYPERLINK("https://epingalert.org/en/Search?viewData= G/TBT/N/BDI/336, G/TBT/N/KEN/1398, G/TBT/N/RWA/843, G/TBT/N/TZA/922, G/TBT/N/UGA/1751"," G/TBT/N/BDI/336, G/TBT/N/KEN/1398, G/TBT/N/RWA/843, G/TBT/N/TZA/922, G/TBT/N/UGA/1751")</f>
        <v xml:space="preserve"> G/TBT/N/BDI/336, G/TBT/N/KEN/1398, G/TBT/N/RWA/843, G/TBT/N/TZA/922, G/TBT/N/UGA/1751</v>
      </c>
      <c r="D88" s="17" t="s">
        <v>110</v>
      </c>
      <c r="E88" s="15">
        <v>45048</v>
      </c>
      <c r="F88" s="17" t="s">
        <v>43</v>
      </c>
    </row>
    <row r="89" spans="1:6" ht="75" x14ac:dyDescent="0.2">
      <c r="A89" s="16" t="s">
        <v>11</v>
      </c>
      <c r="B89" s="15">
        <v>44988</v>
      </c>
      <c r="C89" s="17" t="str">
        <f>HYPERLINK("https://epingalert.org/en/Search?viewData= G/TBT/N/BDI/334, G/TBT/N/KEN/1396, G/TBT/N/RWA/841, G/TBT/N/TZA/920, G/TBT/N/UGA/1749"," G/TBT/N/BDI/334, G/TBT/N/KEN/1396, G/TBT/N/RWA/841, G/TBT/N/TZA/920, G/TBT/N/UGA/1749")</f>
        <v xml:space="preserve"> G/TBT/N/BDI/334, G/TBT/N/KEN/1396, G/TBT/N/RWA/841, G/TBT/N/TZA/920, G/TBT/N/UGA/1749</v>
      </c>
      <c r="D89" s="17" t="s">
        <v>110</v>
      </c>
      <c r="E89" s="15">
        <v>45048</v>
      </c>
      <c r="F89" s="17" t="s">
        <v>44</v>
      </c>
    </row>
    <row r="90" spans="1:6" ht="75" x14ac:dyDescent="0.2">
      <c r="A90" s="16" t="s">
        <v>95</v>
      </c>
      <c r="B90" s="15">
        <v>44988</v>
      </c>
      <c r="C90" s="17" t="str">
        <f>HYPERLINK("https://epingalert.org/en/Search?viewData= G/TBT/N/BDI/325, G/TBT/N/KEN/1387, G/TBT/N/RWA/832, G/TBT/N/TZA/911, G/TBT/N/UGA/1740"," G/TBT/N/BDI/325, G/TBT/N/KEN/1387, G/TBT/N/RWA/832, G/TBT/N/TZA/911, G/TBT/N/UGA/1740")</f>
        <v xml:space="preserve"> G/TBT/N/BDI/325, G/TBT/N/KEN/1387, G/TBT/N/RWA/832, G/TBT/N/TZA/911, G/TBT/N/UGA/1740</v>
      </c>
      <c r="D90" s="17" t="s">
        <v>108</v>
      </c>
      <c r="E90" s="15">
        <v>45048</v>
      </c>
      <c r="F90" s="17" t="s">
        <v>37</v>
      </c>
    </row>
    <row r="91" spans="1:6" ht="75" x14ac:dyDescent="0.2">
      <c r="A91" s="16" t="s">
        <v>11</v>
      </c>
      <c r="B91" s="15">
        <v>44988</v>
      </c>
      <c r="C91" s="17" t="str">
        <f>HYPERLINK("https://epingalert.org/en/Search?viewData= G/TBT/N/BDI/335, G/TBT/N/KEN/1397, G/TBT/N/RWA/842, G/TBT/N/TZA/921, G/TBT/N/UGA/1750"," G/TBT/N/BDI/335, G/TBT/N/KEN/1397, G/TBT/N/RWA/842, G/TBT/N/TZA/921, G/TBT/N/UGA/1750")</f>
        <v xml:space="preserve"> G/TBT/N/BDI/335, G/TBT/N/KEN/1397, G/TBT/N/RWA/842, G/TBT/N/TZA/921, G/TBT/N/UGA/1750</v>
      </c>
      <c r="D91" s="17" t="s">
        <v>110</v>
      </c>
      <c r="E91" s="15">
        <v>45048</v>
      </c>
      <c r="F91" s="17" t="s">
        <v>49</v>
      </c>
    </row>
    <row r="92" spans="1:6" ht="75" x14ac:dyDescent="0.2">
      <c r="A92" s="16" t="s">
        <v>10</v>
      </c>
      <c r="B92" s="15">
        <v>44988</v>
      </c>
      <c r="C92" s="17" t="str">
        <f>HYPERLINK("https://epingalert.org/en/Search?viewData= G/TBT/N/BDI/335, G/TBT/N/KEN/1397, G/TBT/N/RWA/842, G/TBT/N/TZA/921, G/TBT/N/UGA/1750"," G/TBT/N/BDI/335, G/TBT/N/KEN/1397, G/TBT/N/RWA/842, G/TBT/N/TZA/921, G/TBT/N/UGA/1750")</f>
        <v xml:space="preserve"> G/TBT/N/BDI/335, G/TBT/N/KEN/1397, G/TBT/N/RWA/842, G/TBT/N/TZA/921, G/TBT/N/UGA/1750</v>
      </c>
      <c r="D92" s="17" t="s">
        <v>110</v>
      </c>
      <c r="E92" s="15">
        <v>45048</v>
      </c>
      <c r="F92" s="17" t="s">
        <v>49</v>
      </c>
    </row>
    <row r="93" spans="1:6" ht="30" x14ac:dyDescent="0.2">
      <c r="A93" s="16" t="s">
        <v>98</v>
      </c>
      <c r="B93" s="15">
        <v>44991</v>
      </c>
      <c r="C93" s="17" t="str">
        <f>HYPERLINK("https://epingalert.org/en/Search?viewData= G/TBT/N/USA/1970"," G/TBT/N/USA/1970")</f>
        <v xml:space="preserve"> G/TBT/N/USA/1970</v>
      </c>
      <c r="D93" s="17" t="s">
        <v>141</v>
      </c>
      <c r="E93" s="15">
        <v>45048</v>
      </c>
      <c r="F93" s="17" t="s">
        <v>56</v>
      </c>
    </row>
    <row r="94" spans="1:6" ht="75" x14ac:dyDescent="0.2">
      <c r="A94" s="16" t="s">
        <v>89</v>
      </c>
      <c r="B94" s="15">
        <v>44991</v>
      </c>
      <c r="C94" s="17" t="str">
        <f>HYPERLINK("https://epingalert.org/en/Search?viewData= G/TBT/N/BDI/337, G/TBT/N/KEN/1399, G/TBT/N/RWA/844, G/TBT/N/TZA/923, G/TBT/N/UGA/1752"," G/TBT/N/BDI/337, G/TBT/N/KEN/1399, G/TBT/N/RWA/844, G/TBT/N/TZA/923, G/TBT/N/UGA/1752")</f>
        <v xml:space="preserve"> G/TBT/N/BDI/337, G/TBT/N/KEN/1399, G/TBT/N/RWA/844, G/TBT/N/TZA/923, G/TBT/N/UGA/1752</v>
      </c>
      <c r="D94" s="17" t="s">
        <v>110</v>
      </c>
      <c r="E94" s="15">
        <v>45051</v>
      </c>
      <c r="F94" s="17" t="s">
        <v>57</v>
      </c>
    </row>
    <row r="95" spans="1:6" ht="75" x14ac:dyDescent="0.2">
      <c r="A95" s="16" t="s">
        <v>94</v>
      </c>
      <c r="B95" s="15">
        <v>44991</v>
      </c>
      <c r="C95" s="17" t="str">
        <f>HYPERLINK("https://epingalert.org/en/Search?viewData= G/TBT/N/BDI/337, G/TBT/N/KEN/1399, G/TBT/N/RWA/844, G/TBT/N/TZA/923, G/TBT/N/UGA/1752"," G/TBT/N/BDI/337, G/TBT/N/KEN/1399, G/TBT/N/RWA/844, G/TBT/N/TZA/923, G/TBT/N/UGA/1752")</f>
        <v xml:space="preserve"> G/TBT/N/BDI/337, G/TBT/N/KEN/1399, G/TBT/N/RWA/844, G/TBT/N/TZA/923, G/TBT/N/UGA/1752</v>
      </c>
      <c r="D95" s="17" t="s">
        <v>110</v>
      </c>
      <c r="E95" s="15">
        <v>45051</v>
      </c>
      <c r="F95" s="17" t="s">
        <v>57</v>
      </c>
    </row>
    <row r="96" spans="1:6" x14ac:dyDescent="0.25">
      <c r="A96" s="16" t="s">
        <v>91</v>
      </c>
      <c r="B96" s="15">
        <v>44991</v>
      </c>
      <c r="C96" s="17" t="str">
        <f>HYPERLINK("https://epingalert.org/en/Search?viewData= G/TBT/N/CHE/276"," G/TBT/N/CHE/276")</f>
        <v xml:space="preserve"> G/TBT/N/CHE/276</v>
      </c>
      <c r="D96" s="21" t="s">
        <v>162</v>
      </c>
      <c r="E96" s="15">
        <v>45051</v>
      </c>
      <c r="F96" s="16"/>
    </row>
    <row r="97" spans="1:6" ht="75" x14ac:dyDescent="0.2">
      <c r="A97" s="16" t="s">
        <v>95</v>
      </c>
      <c r="B97" s="15">
        <v>44991</v>
      </c>
      <c r="C97" s="17" t="str">
        <f>HYPERLINK("https://epingalert.org/en/Search?viewData= G/TBT/N/BDI/337, G/TBT/N/KEN/1399, G/TBT/N/RWA/844, G/TBT/N/TZA/923, G/TBT/N/UGA/1752"," G/TBT/N/BDI/337, G/TBT/N/KEN/1399, G/TBT/N/RWA/844, G/TBT/N/TZA/923, G/TBT/N/UGA/1752")</f>
        <v xml:space="preserve"> G/TBT/N/BDI/337, G/TBT/N/KEN/1399, G/TBT/N/RWA/844, G/TBT/N/TZA/923, G/TBT/N/UGA/1752</v>
      </c>
      <c r="D97" s="17" t="s">
        <v>110</v>
      </c>
      <c r="E97" s="15">
        <v>45051</v>
      </c>
      <c r="F97" s="17" t="s">
        <v>57</v>
      </c>
    </row>
    <row r="98" spans="1:6" ht="75" x14ac:dyDescent="0.2">
      <c r="A98" s="16" t="s">
        <v>11</v>
      </c>
      <c r="B98" s="15">
        <v>44991</v>
      </c>
      <c r="C98" s="17" t="str">
        <f>HYPERLINK("https://epingalert.org/en/Search?viewData= G/TBT/N/BDI/337, G/TBT/N/KEN/1399, G/TBT/N/RWA/844, G/TBT/N/TZA/923, G/TBT/N/UGA/1752"," G/TBT/N/BDI/337, G/TBT/N/KEN/1399, G/TBT/N/RWA/844, G/TBT/N/TZA/923, G/TBT/N/UGA/1752")</f>
        <v xml:space="preserve"> G/TBT/N/BDI/337, G/TBT/N/KEN/1399, G/TBT/N/RWA/844, G/TBT/N/TZA/923, G/TBT/N/UGA/1752</v>
      </c>
      <c r="D98" s="17" t="s">
        <v>110</v>
      </c>
      <c r="E98" s="15">
        <v>45051</v>
      </c>
      <c r="F98" s="17" t="s">
        <v>57</v>
      </c>
    </row>
    <row r="99" spans="1:6" ht="75" x14ac:dyDescent="0.2">
      <c r="A99" s="16" t="s">
        <v>95</v>
      </c>
      <c r="B99" s="15">
        <v>44991</v>
      </c>
      <c r="C99" s="17" t="str">
        <f>HYPERLINK("https://epingalert.org/en/Search?viewData= G/TBT/N/BDI/338, G/TBT/N/KEN/1400, G/TBT/N/RWA/845, G/TBT/N/TZA/924, G/TBT/N/UGA/1753"," G/TBT/N/BDI/338, G/TBT/N/KEN/1400, G/TBT/N/RWA/845, G/TBT/N/TZA/924, G/TBT/N/UGA/1753")</f>
        <v xml:space="preserve"> G/TBT/N/BDI/338, G/TBT/N/KEN/1400, G/TBT/N/RWA/845, G/TBT/N/TZA/924, G/TBT/N/UGA/1753</v>
      </c>
      <c r="D99" s="17" t="s">
        <v>110</v>
      </c>
      <c r="E99" s="15">
        <v>45051</v>
      </c>
      <c r="F99" s="17" t="s">
        <v>58</v>
      </c>
    </row>
    <row r="100" spans="1:6" ht="15.75" customHeight="1" x14ac:dyDescent="0.2">
      <c r="A100" s="16" t="s">
        <v>99</v>
      </c>
      <c r="B100" s="15">
        <v>44991</v>
      </c>
      <c r="C100" s="17" t="str">
        <f>HYPERLINK("https://epingalert.org/en/Search?viewData= G/TBT/N/MAC/23"," G/TBT/N/MAC/23")</f>
        <v xml:space="preserve"> G/TBT/N/MAC/23</v>
      </c>
      <c r="D100" s="17" t="s">
        <v>112</v>
      </c>
      <c r="E100" s="15" t="s">
        <v>9</v>
      </c>
      <c r="F100" s="17" t="s">
        <v>59</v>
      </c>
    </row>
    <row r="101" spans="1:6" ht="75" x14ac:dyDescent="0.2">
      <c r="A101" s="16" t="s">
        <v>10</v>
      </c>
      <c r="B101" s="15">
        <v>44991</v>
      </c>
      <c r="C101" s="17" t="str">
        <f>HYPERLINK("https://epingalert.org/en/Search?viewData= G/TBT/N/BDI/338, G/TBT/N/KEN/1400, G/TBT/N/RWA/845, G/TBT/N/TZA/924, G/TBT/N/UGA/1753"," G/TBT/N/BDI/338, G/TBT/N/KEN/1400, G/TBT/N/RWA/845, G/TBT/N/TZA/924, G/TBT/N/UGA/1753")</f>
        <v xml:space="preserve"> G/TBT/N/BDI/338, G/TBT/N/KEN/1400, G/TBT/N/RWA/845, G/TBT/N/TZA/924, G/TBT/N/UGA/1753</v>
      </c>
      <c r="D101" s="17" t="s">
        <v>110</v>
      </c>
      <c r="E101" s="15">
        <v>45051</v>
      </c>
      <c r="F101" s="17" t="s">
        <v>58</v>
      </c>
    </row>
    <row r="102" spans="1:6" ht="78" customHeight="1" x14ac:dyDescent="0.2">
      <c r="A102" s="16" t="s">
        <v>89</v>
      </c>
      <c r="B102" s="15">
        <v>44991</v>
      </c>
      <c r="C102" s="17" t="str">
        <f>HYPERLINK("https://epingalert.org/en/Search?viewData= G/TBT/N/BDI/338, G/TBT/N/KEN/1400, G/TBT/N/RWA/845, G/TBT/N/TZA/924, G/TBT/N/UGA/1753"," G/TBT/N/BDI/338, G/TBT/N/KEN/1400, G/TBT/N/RWA/845, G/TBT/N/TZA/924, G/TBT/N/UGA/1753")</f>
        <v xml:space="preserve"> G/TBT/N/BDI/338, G/TBT/N/KEN/1400, G/TBT/N/RWA/845, G/TBT/N/TZA/924, G/TBT/N/UGA/1753</v>
      </c>
      <c r="D102" s="17" t="s">
        <v>110</v>
      </c>
      <c r="E102" s="15">
        <v>45051</v>
      </c>
      <c r="F102" s="17" t="s">
        <v>58</v>
      </c>
    </row>
    <row r="103" spans="1:6" ht="45" x14ac:dyDescent="0.2">
      <c r="A103" s="16" t="s">
        <v>100</v>
      </c>
      <c r="B103" s="15">
        <v>44991</v>
      </c>
      <c r="C103" s="17" t="str">
        <f>HYPERLINK("https://epingalert.org/en/Search?viewData= G/TBT/N/UKR/247"," G/TBT/N/UKR/247")</f>
        <v xml:space="preserve"> G/TBT/N/UKR/247</v>
      </c>
      <c r="D103" s="17" t="s">
        <v>142</v>
      </c>
      <c r="E103" s="15">
        <v>45051</v>
      </c>
      <c r="F103" s="17" t="s">
        <v>60</v>
      </c>
    </row>
    <row r="104" spans="1:6" ht="81.75" customHeight="1" x14ac:dyDescent="0.2">
      <c r="A104" s="16" t="s">
        <v>94</v>
      </c>
      <c r="B104" s="15">
        <v>44991</v>
      </c>
      <c r="C104" s="17" t="str">
        <f>HYPERLINK("https://epingalert.org/en/Search?viewData= G/TBT/N/BDI/338, G/TBT/N/KEN/1400, G/TBT/N/RWA/845, G/TBT/N/TZA/924, G/TBT/N/UGA/1753"," G/TBT/N/BDI/338, G/TBT/N/KEN/1400, G/TBT/N/RWA/845, G/TBT/N/TZA/924, G/TBT/N/UGA/1753")</f>
        <v xml:space="preserve"> G/TBT/N/BDI/338, G/TBT/N/KEN/1400, G/TBT/N/RWA/845, G/TBT/N/TZA/924, G/TBT/N/UGA/1753</v>
      </c>
      <c r="D104" s="17" t="s">
        <v>110</v>
      </c>
      <c r="E104" s="15">
        <v>45051</v>
      </c>
      <c r="F104" s="17" t="s">
        <v>58</v>
      </c>
    </row>
    <row r="105" spans="1:6" ht="75" x14ac:dyDescent="0.2">
      <c r="A105" s="16" t="s">
        <v>10</v>
      </c>
      <c r="B105" s="15">
        <v>44991</v>
      </c>
      <c r="C105" s="17" t="str">
        <f>HYPERLINK("https://epingalert.org/en/Search?viewData= G/TBT/N/BDI/337, G/TBT/N/KEN/1399, G/TBT/N/RWA/844, G/TBT/N/TZA/923, G/TBT/N/UGA/1752"," G/TBT/N/BDI/337, G/TBT/N/KEN/1399, G/TBT/N/RWA/844, G/TBT/N/TZA/923, G/TBT/N/UGA/1752")</f>
        <v xml:space="preserve"> G/TBT/N/BDI/337, G/TBT/N/KEN/1399, G/TBT/N/RWA/844, G/TBT/N/TZA/923, G/TBT/N/UGA/1752</v>
      </c>
      <c r="D105" s="17" t="s">
        <v>110</v>
      </c>
      <c r="E105" s="15">
        <v>45051</v>
      </c>
      <c r="F105" s="17" t="s">
        <v>57</v>
      </c>
    </row>
    <row r="106" spans="1:6" ht="75" x14ac:dyDescent="0.2">
      <c r="A106" s="16" t="s">
        <v>11</v>
      </c>
      <c r="B106" s="15">
        <v>44991</v>
      </c>
      <c r="C106" s="17" t="str">
        <f>HYPERLINK("https://epingalert.org/en/Search?viewData= G/TBT/N/BDI/338, G/TBT/N/KEN/1400, G/TBT/N/RWA/845, G/TBT/N/TZA/924, G/TBT/N/UGA/1753"," G/TBT/N/BDI/338, G/TBT/N/KEN/1400, G/TBT/N/RWA/845, G/TBT/N/TZA/924, G/TBT/N/UGA/1753")</f>
        <v xml:space="preserve"> G/TBT/N/BDI/338, G/TBT/N/KEN/1400, G/TBT/N/RWA/845, G/TBT/N/TZA/924, G/TBT/N/UGA/1753</v>
      </c>
      <c r="D106" s="17" t="s">
        <v>110</v>
      </c>
      <c r="E106" s="15">
        <v>45051</v>
      </c>
      <c r="F106" s="17" t="s">
        <v>58</v>
      </c>
    </row>
    <row r="107" spans="1:6" ht="36" customHeight="1" x14ac:dyDescent="0.25">
      <c r="A107" s="16" t="s">
        <v>101</v>
      </c>
      <c r="B107" s="15">
        <v>44992</v>
      </c>
      <c r="C107" s="17" t="str">
        <f>HYPERLINK("https://epingalert.org/en/Search?viewData= G/TBT/N/BOL/21"," G/TBT/N/BOL/21")</f>
        <v xml:space="preserve"> G/TBT/N/BOL/21</v>
      </c>
      <c r="D107" s="21" t="s">
        <v>144</v>
      </c>
      <c r="E107" s="15">
        <v>45052</v>
      </c>
      <c r="F107" s="17" t="s">
        <v>61</v>
      </c>
    </row>
    <row r="108" spans="1:6" ht="75" x14ac:dyDescent="0.2">
      <c r="A108" s="16" t="s">
        <v>95</v>
      </c>
      <c r="B108" s="15">
        <v>44993</v>
      </c>
      <c r="C108" s="17" t="str">
        <f>HYPERLINK("https://epingalert.org/en/Search?viewData= G/TBT/N/BDI/339, G/TBT/N/KEN/1401, G/TBT/N/RWA/846, G/TBT/N/TZA/925, G/TBT/N/UGA/1754"," G/TBT/N/BDI/339, G/TBT/N/KEN/1401, G/TBT/N/RWA/846, G/TBT/N/TZA/925, G/TBT/N/UGA/1754")</f>
        <v xml:space="preserve"> G/TBT/N/BDI/339, G/TBT/N/KEN/1401, G/TBT/N/RWA/846, G/TBT/N/TZA/925, G/TBT/N/UGA/1754</v>
      </c>
      <c r="D108" s="17" t="s">
        <v>113</v>
      </c>
      <c r="E108" s="15">
        <v>45053</v>
      </c>
      <c r="F108" s="17" t="s">
        <v>62</v>
      </c>
    </row>
    <row r="109" spans="1:6" ht="30" x14ac:dyDescent="0.2">
      <c r="A109" s="16" t="s">
        <v>92</v>
      </c>
      <c r="B109" s="15">
        <v>44993</v>
      </c>
      <c r="C109" s="17" t="str">
        <f>HYPERLINK("https://epingalert.org/en/Search?viewData= G/TBT/N/BRA/1478"," G/TBT/N/BRA/1478")</f>
        <v xml:space="preserve"> G/TBT/N/BRA/1478</v>
      </c>
      <c r="D109" s="17" t="s">
        <v>145</v>
      </c>
      <c r="E109" s="15" t="s">
        <v>9</v>
      </c>
      <c r="F109" s="17" t="s">
        <v>63</v>
      </c>
    </row>
    <row r="110" spans="1:6" ht="30" x14ac:dyDescent="0.2">
      <c r="A110" s="16" t="s">
        <v>95</v>
      </c>
      <c r="B110" s="15">
        <v>44993</v>
      </c>
      <c r="C110" s="17" t="str">
        <f>HYPERLINK("https://epingalert.org/en/Search?viewData= G/TBT/N/KEN/1402"," G/TBT/N/KEN/1402")</f>
        <v xml:space="preserve"> G/TBT/N/KEN/1402</v>
      </c>
      <c r="D110" s="17" t="s">
        <v>143</v>
      </c>
      <c r="E110" s="15">
        <v>45053</v>
      </c>
      <c r="F110" s="17" t="s">
        <v>64</v>
      </c>
    </row>
    <row r="111" spans="1:6" ht="75" x14ac:dyDescent="0.2">
      <c r="A111" s="16" t="s">
        <v>11</v>
      </c>
      <c r="B111" s="15">
        <v>44993</v>
      </c>
      <c r="C111" s="17" t="str">
        <f>HYPERLINK("https://epingalert.org/en/Search?viewData= G/TBT/N/BDI/339, G/TBT/N/KEN/1401, G/TBT/N/RWA/846, G/TBT/N/TZA/925, G/TBT/N/UGA/1754"," G/TBT/N/BDI/339, G/TBT/N/KEN/1401, G/TBT/N/RWA/846, G/TBT/N/TZA/925, G/TBT/N/UGA/1754")</f>
        <v xml:space="preserve"> G/TBT/N/BDI/339, G/TBT/N/KEN/1401, G/TBT/N/RWA/846, G/TBT/N/TZA/925, G/TBT/N/UGA/1754</v>
      </c>
      <c r="D111" s="17" t="s">
        <v>113</v>
      </c>
      <c r="E111" s="15">
        <v>45053</v>
      </c>
      <c r="F111" s="17" t="s">
        <v>62</v>
      </c>
    </row>
    <row r="112" spans="1:6" ht="75" x14ac:dyDescent="0.2">
      <c r="A112" s="16" t="s">
        <v>89</v>
      </c>
      <c r="B112" s="15">
        <v>44993</v>
      </c>
      <c r="C112" s="17" t="str">
        <f>HYPERLINK("https://epingalert.org/en/Search?viewData= G/TBT/N/BDI/339, G/TBT/N/KEN/1401, G/TBT/N/RWA/846, G/TBT/N/TZA/925, G/TBT/N/UGA/1754"," G/TBT/N/BDI/339, G/TBT/N/KEN/1401, G/TBT/N/RWA/846, G/TBT/N/TZA/925, G/TBT/N/UGA/1754")</f>
        <v xml:space="preserve"> G/TBT/N/BDI/339, G/TBT/N/KEN/1401, G/TBT/N/RWA/846, G/TBT/N/TZA/925, G/TBT/N/UGA/1754</v>
      </c>
      <c r="D112" s="17" t="s">
        <v>113</v>
      </c>
      <c r="E112" s="15">
        <v>45053</v>
      </c>
      <c r="F112" s="17" t="s">
        <v>62</v>
      </c>
    </row>
    <row r="113" spans="1:6" ht="75" x14ac:dyDescent="0.2">
      <c r="A113" s="16" t="s">
        <v>94</v>
      </c>
      <c r="B113" s="15">
        <v>44993</v>
      </c>
      <c r="C113" s="17" t="str">
        <f>HYPERLINK("https://epingalert.org/en/Search?viewData= G/TBT/N/BDI/339, G/TBT/N/KEN/1401, G/TBT/N/RWA/846, G/TBT/N/TZA/925, G/TBT/N/UGA/1754"," G/TBT/N/BDI/339, G/TBT/N/KEN/1401, G/TBT/N/RWA/846, G/TBT/N/TZA/925, G/TBT/N/UGA/1754")</f>
        <v xml:space="preserve"> G/TBT/N/BDI/339, G/TBT/N/KEN/1401, G/TBT/N/RWA/846, G/TBT/N/TZA/925, G/TBT/N/UGA/1754</v>
      </c>
      <c r="D113" s="17" t="s">
        <v>113</v>
      </c>
      <c r="E113" s="15">
        <v>45053</v>
      </c>
      <c r="F113" s="17" t="s">
        <v>62</v>
      </c>
    </row>
    <row r="114" spans="1:6" ht="30" x14ac:dyDescent="0.25">
      <c r="A114" s="16" t="s">
        <v>92</v>
      </c>
      <c r="B114" s="15">
        <v>44993</v>
      </c>
      <c r="C114" s="17" t="str">
        <f>HYPERLINK("https://epingalert.org/en/Search?viewData= G/TBT/N/BRA/1479"," G/TBT/N/BRA/1479")</f>
        <v xml:space="preserve"> G/TBT/N/BRA/1479</v>
      </c>
      <c r="D114" s="21" t="s">
        <v>163</v>
      </c>
      <c r="E114" s="15">
        <v>45052</v>
      </c>
      <c r="F114" s="17" t="s">
        <v>65</v>
      </c>
    </row>
    <row r="115" spans="1:6" ht="75" x14ac:dyDescent="0.25">
      <c r="A115" s="16" t="s">
        <v>10</v>
      </c>
      <c r="B115" s="15">
        <v>44993</v>
      </c>
      <c r="C115" s="17" t="str">
        <f>HYPERLINK("https://epingalert.org/en/Search?viewData= G/TBT/N/BDI/339, G/TBT/N/KEN/1401, G/TBT/N/RWA/846, G/TBT/N/TZA/925, G/TBT/N/UGA/1754"," G/TBT/N/BDI/339, G/TBT/N/KEN/1401, G/TBT/N/RWA/846, G/TBT/N/TZA/925, G/TBT/N/UGA/1754")</f>
        <v xml:space="preserve"> G/TBT/N/BDI/339, G/TBT/N/KEN/1401, G/TBT/N/RWA/846, G/TBT/N/TZA/925, G/TBT/N/UGA/1754</v>
      </c>
      <c r="D115" s="21" t="s">
        <v>164</v>
      </c>
      <c r="E115" s="15">
        <v>45053</v>
      </c>
      <c r="F115" s="17" t="s">
        <v>62</v>
      </c>
    </row>
    <row r="116" spans="1:6" x14ac:dyDescent="0.2">
      <c r="A116" s="16" t="s">
        <v>102</v>
      </c>
      <c r="B116" s="15">
        <v>44993</v>
      </c>
      <c r="C116" s="17" t="str">
        <f>HYPERLINK("https://epingalert.org/en/Search?viewData= G/TBT/N/EGY/349"," G/TBT/N/EGY/349")</f>
        <v xml:space="preserve"> G/TBT/N/EGY/349</v>
      </c>
      <c r="D116" s="17" t="s">
        <v>114</v>
      </c>
      <c r="E116" s="15">
        <v>45053</v>
      </c>
      <c r="F116" s="16"/>
    </row>
    <row r="117" spans="1:6" x14ac:dyDescent="0.2">
      <c r="A117" s="16" t="s">
        <v>102</v>
      </c>
      <c r="B117" s="15">
        <v>44993</v>
      </c>
      <c r="C117" s="17" t="str">
        <f>HYPERLINK("https://epingalert.org/en/Search?viewData= G/TBT/N/EGY/346"," G/TBT/N/EGY/346")</f>
        <v xml:space="preserve"> G/TBT/N/EGY/346</v>
      </c>
      <c r="D117" s="17" t="s">
        <v>114</v>
      </c>
      <c r="E117" s="15">
        <v>45053</v>
      </c>
      <c r="F117" s="16"/>
    </row>
    <row r="118" spans="1:6" ht="34.5" customHeight="1" x14ac:dyDescent="0.2">
      <c r="A118" s="16" t="s">
        <v>102</v>
      </c>
      <c r="B118" s="15">
        <v>44993</v>
      </c>
      <c r="C118" s="17" t="str">
        <f>HYPERLINK("https://epingalert.org/en/Search?viewData= G/TBT/N/EGY/348"," G/TBT/N/EGY/348")</f>
        <v xml:space="preserve"> G/TBT/N/EGY/348</v>
      </c>
      <c r="D118" s="17" t="s">
        <v>114</v>
      </c>
      <c r="E118" s="15">
        <v>45053</v>
      </c>
      <c r="F118" s="16"/>
    </row>
    <row r="119" spans="1:6" ht="64.5" customHeight="1" x14ac:dyDescent="0.2">
      <c r="A119" s="16" t="s">
        <v>102</v>
      </c>
      <c r="B119" s="15">
        <v>44993</v>
      </c>
      <c r="C119" s="17" t="str">
        <f>HYPERLINK("https://epingalert.org/en/Search?viewData= G/TBT/N/EGY/347"," G/TBT/N/EGY/347")</f>
        <v xml:space="preserve"> G/TBT/N/EGY/347</v>
      </c>
      <c r="D119" s="17" t="s">
        <v>114</v>
      </c>
      <c r="E119" s="15">
        <v>45053</v>
      </c>
      <c r="F119" s="16"/>
    </row>
    <row r="120" spans="1:6" ht="30" x14ac:dyDescent="0.2">
      <c r="A120" s="16" t="s">
        <v>104</v>
      </c>
      <c r="B120" s="15">
        <v>44994</v>
      </c>
      <c r="C120" s="17" t="str">
        <f>HYPERLINK("https://epingalert.org/en/Search?viewData= G/TBT/N/KNA/1"," G/TBT/N/KNA/1")</f>
        <v xml:space="preserve"> G/TBT/N/KNA/1</v>
      </c>
      <c r="D120" s="17" t="s">
        <v>126</v>
      </c>
      <c r="E120" s="15">
        <v>45054</v>
      </c>
      <c r="F120" s="17" t="s">
        <v>66</v>
      </c>
    </row>
    <row r="121" spans="1:6" ht="20.25" customHeight="1" x14ac:dyDescent="0.2">
      <c r="A121" s="16" t="s">
        <v>103</v>
      </c>
      <c r="B121" s="15">
        <v>44994</v>
      </c>
      <c r="C121" s="17" t="str">
        <f>HYPERLINK("https://epingalert.org/en/Search?viewData= G/TBT/N/CHL/625"," G/TBT/N/CHL/625")</f>
        <v xml:space="preserve"> G/TBT/N/CHL/625</v>
      </c>
      <c r="D121" s="17" t="s">
        <v>146</v>
      </c>
      <c r="E121" s="15">
        <v>45054</v>
      </c>
      <c r="F121" s="17" t="s">
        <v>67</v>
      </c>
    </row>
    <row r="122" spans="1:6" ht="75" x14ac:dyDescent="0.2">
      <c r="A122" s="16" t="s">
        <v>10</v>
      </c>
      <c r="B122" s="15">
        <v>44994</v>
      </c>
      <c r="C122" s="17" t="str">
        <f>HYPERLINK("https://epingalert.org/en/Search?viewData= G/TBT/N/BDI/340, G/TBT/N/KEN/1403, G/TBT/N/RWA/847, G/TBT/N/TZA/926, G/TBT/N/UGA/1755"," G/TBT/N/BDI/340, G/TBT/N/KEN/1403, G/TBT/N/RWA/847, G/TBT/N/TZA/926, G/TBT/N/UGA/1755")</f>
        <v xml:space="preserve"> G/TBT/N/BDI/340, G/TBT/N/KEN/1403, G/TBT/N/RWA/847, G/TBT/N/TZA/926, G/TBT/N/UGA/1755</v>
      </c>
      <c r="D122" s="17" t="s">
        <v>115</v>
      </c>
      <c r="E122" s="15">
        <v>45054</v>
      </c>
      <c r="F122" s="17" t="s">
        <v>68</v>
      </c>
    </row>
    <row r="123" spans="1:6" ht="75" x14ac:dyDescent="0.2">
      <c r="A123" s="16" t="s">
        <v>10</v>
      </c>
      <c r="B123" s="15">
        <v>44994</v>
      </c>
      <c r="C123" s="17" t="str">
        <f>HYPERLINK("https://epingalert.org/en/Search?viewData= G/TBT/N/BDI/341, G/TBT/N/KEN/1404, G/TBT/N/RWA/848, G/TBT/N/TZA/927, G/TBT/N/UGA/1756"," G/TBT/N/BDI/341, G/TBT/N/KEN/1404, G/TBT/N/RWA/848, G/TBT/N/TZA/927, G/TBT/N/UGA/1756")</f>
        <v xml:space="preserve"> G/TBT/N/BDI/341, G/TBT/N/KEN/1404, G/TBT/N/RWA/848, G/TBT/N/TZA/927, G/TBT/N/UGA/1756</v>
      </c>
      <c r="D123" s="17" t="s">
        <v>116</v>
      </c>
      <c r="E123" s="15">
        <v>45054</v>
      </c>
      <c r="F123" s="17" t="s">
        <v>69</v>
      </c>
    </row>
    <row r="124" spans="1:6" ht="75" x14ac:dyDescent="0.2">
      <c r="A124" s="16" t="s">
        <v>89</v>
      </c>
      <c r="B124" s="15">
        <v>44994</v>
      </c>
      <c r="C124" s="17" t="str">
        <f>HYPERLINK("https://epingalert.org/en/Search?viewData= G/TBT/N/BDI/341, G/TBT/N/KEN/1404, G/TBT/N/RWA/848, G/TBT/N/TZA/927, G/TBT/N/UGA/1756"," G/TBT/N/BDI/341, G/TBT/N/KEN/1404, G/TBT/N/RWA/848, G/TBT/N/TZA/927, G/TBT/N/UGA/1756")</f>
        <v xml:space="preserve"> G/TBT/N/BDI/341, G/TBT/N/KEN/1404, G/TBT/N/RWA/848, G/TBT/N/TZA/927, G/TBT/N/UGA/1756</v>
      </c>
      <c r="D124" s="17" t="s">
        <v>116</v>
      </c>
      <c r="E124" s="15">
        <v>45054</v>
      </c>
      <c r="F124" s="17" t="s">
        <v>69</v>
      </c>
    </row>
    <row r="125" spans="1:6" ht="75" x14ac:dyDescent="0.2">
      <c r="A125" s="16" t="s">
        <v>11</v>
      </c>
      <c r="B125" s="15">
        <v>44994</v>
      </c>
      <c r="C125" s="17" t="str">
        <f>HYPERLINK("https://epingalert.org/en/Search?viewData= G/TBT/N/BDI/342, G/TBT/N/KEN/1405, G/TBT/N/RWA/849, G/TBT/N/TZA/928, G/TBT/N/UGA/1757"," G/TBT/N/BDI/342, G/TBT/N/KEN/1405, G/TBT/N/RWA/849, G/TBT/N/TZA/928, G/TBT/N/UGA/1757")</f>
        <v xml:space="preserve"> G/TBT/N/BDI/342, G/TBT/N/KEN/1405, G/TBT/N/RWA/849, G/TBT/N/TZA/928, G/TBT/N/UGA/1757</v>
      </c>
      <c r="D125" s="17" t="s">
        <v>115</v>
      </c>
      <c r="E125" s="15">
        <v>45054</v>
      </c>
      <c r="F125" s="17" t="s">
        <v>70</v>
      </c>
    </row>
    <row r="126" spans="1:6" ht="75" x14ac:dyDescent="0.2">
      <c r="A126" s="16" t="s">
        <v>89</v>
      </c>
      <c r="B126" s="15">
        <v>44994</v>
      </c>
      <c r="C126" s="17" t="str">
        <f>HYPERLINK("https://epingalert.org/en/Search?viewData= G/TBT/N/BDI/342, G/TBT/N/KEN/1405, G/TBT/N/RWA/849, G/TBT/N/TZA/928, G/TBT/N/UGA/1757"," G/TBT/N/BDI/342, G/TBT/N/KEN/1405, G/TBT/N/RWA/849, G/TBT/N/TZA/928, G/TBT/N/UGA/1757")</f>
        <v xml:space="preserve"> G/TBT/N/BDI/342, G/TBT/N/KEN/1405, G/TBT/N/RWA/849, G/TBT/N/TZA/928, G/TBT/N/UGA/1757</v>
      </c>
      <c r="D126" s="17" t="s">
        <v>115</v>
      </c>
      <c r="E126" s="15">
        <v>45054</v>
      </c>
      <c r="F126" s="17" t="s">
        <v>70</v>
      </c>
    </row>
    <row r="127" spans="1:6" ht="75" x14ac:dyDescent="0.2">
      <c r="A127" s="16" t="s">
        <v>89</v>
      </c>
      <c r="B127" s="15">
        <v>44994</v>
      </c>
      <c r="C127" s="17" t="str">
        <f>HYPERLINK("https://epingalert.org/en/Search?viewData= G/TBT/N/BDI/340, G/TBT/N/KEN/1403, G/TBT/N/RWA/847, G/TBT/N/TZA/926, G/TBT/N/UGA/1755"," G/TBT/N/BDI/340, G/TBT/N/KEN/1403, G/TBT/N/RWA/847, G/TBT/N/TZA/926, G/TBT/N/UGA/1755")</f>
        <v xml:space="preserve"> G/TBT/N/BDI/340, G/TBT/N/KEN/1403, G/TBT/N/RWA/847, G/TBT/N/TZA/926, G/TBT/N/UGA/1755</v>
      </c>
      <c r="D127" s="17" t="s">
        <v>115</v>
      </c>
      <c r="E127" s="15">
        <v>45054</v>
      </c>
      <c r="F127" s="17" t="s">
        <v>68</v>
      </c>
    </row>
    <row r="128" spans="1:6" ht="75" x14ac:dyDescent="0.2">
      <c r="A128" s="16" t="s">
        <v>95</v>
      </c>
      <c r="B128" s="15">
        <v>44994</v>
      </c>
      <c r="C128" s="17" t="str">
        <f>HYPERLINK("https://epingalert.org/en/Search?viewData= G/TBT/N/BDI/341, G/TBT/N/KEN/1404, G/TBT/N/RWA/848, G/TBT/N/TZA/927, G/TBT/N/UGA/1756"," G/TBT/N/BDI/341, G/TBT/N/KEN/1404, G/TBT/N/RWA/848, G/TBT/N/TZA/927, G/TBT/N/UGA/1756")</f>
        <v xml:space="preserve"> G/TBT/N/BDI/341, G/TBT/N/KEN/1404, G/TBT/N/RWA/848, G/TBT/N/TZA/927, G/TBT/N/UGA/1756</v>
      </c>
      <c r="D128" s="17" t="s">
        <v>116</v>
      </c>
      <c r="E128" s="15">
        <v>45054</v>
      </c>
      <c r="F128" s="17" t="s">
        <v>69</v>
      </c>
    </row>
    <row r="129" spans="1:6" ht="75" x14ac:dyDescent="0.2">
      <c r="A129" s="16" t="s">
        <v>10</v>
      </c>
      <c r="B129" s="15">
        <v>44994</v>
      </c>
      <c r="C129" s="17" t="str">
        <f>HYPERLINK("https://epingalert.org/en/Search?viewData= G/TBT/N/BDI/342, G/TBT/N/KEN/1405, G/TBT/N/RWA/849, G/TBT/N/TZA/928, G/TBT/N/UGA/1757"," G/TBT/N/BDI/342, G/TBT/N/KEN/1405, G/TBT/N/RWA/849, G/TBT/N/TZA/928, G/TBT/N/UGA/1757")</f>
        <v xml:space="preserve"> G/TBT/N/BDI/342, G/TBT/N/KEN/1405, G/TBT/N/RWA/849, G/TBT/N/TZA/928, G/TBT/N/UGA/1757</v>
      </c>
      <c r="D129" s="17" t="s">
        <v>115</v>
      </c>
      <c r="E129" s="15">
        <v>45054</v>
      </c>
      <c r="F129" s="17" t="s">
        <v>70</v>
      </c>
    </row>
    <row r="130" spans="1:6" ht="75" x14ac:dyDescent="0.2">
      <c r="A130" s="16" t="s">
        <v>95</v>
      </c>
      <c r="B130" s="15">
        <v>44994</v>
      </c>
      <c r="C130" s="17" t="str">
        <f>HYPERLINK("https://epingalert.org/en/Search?viewData= G/TBT/N/BDI/342, G/TBT/N/KEN/1405, G/TBT/N/RWA/849, G/TBT/N/TZA/928, G/TBT/N/UGA/1757"," G/TBT/N/BDI/342, G/TBT/N/KEN/1405, G/TBT/N/RWA/849, G/TBT/N/TZA/928, G/TBT/N/UGA/1757")</f>
        <v xml:space="preserve"> G/TBT/N/BDI/342, G/TBT/N/KEN/1405, G/TBT/N/RWA/849, G/TBT/N/TZA/928, G/TBT/N/UGA/1757</v>
      </c>
      <c r="D130" s="17" t="s">
        <v>115</v>
      </c>
      <c r="E130" s="15">
        <v>45054</v>
      </c>
      <c r="F130" s="17" t="s">
        <v>70</v>
      </c>
    </row>
    <row r="131" spans="1:6" ht="75" x14ac:dyDescent="0.2">
      <c r="A131" s="16" t="s">
        <v>94</v>
      </c>
      <c r="B131" s="15">
        <v>44994</v>
      </c>
      <c r="C131" s="17" t="str">
        <f>HYPERLINK("https://epingalert.org/en/Search?viewData= G/TBT/N/BDI/341, G/TBT/N/KEN/1404, G/TBT/N/RWA/848, G/TBT/N/TZA/927, G/TBT/N/UGA/1756"," G/TBT/N/BDI/341, G/TBT/N/KEN/1404, G/TBT/N/RWA/848, G/TBT/N/TZA/927, G/TBT/N/UGA/1756")</f>
        <v xml:space="preserve"> G/TBT/N/BDI/341, G/TBT/N/KEN/1404, G/TBT/N/RWA/848, G/TBT/N/TZA/927, G/TBT/N/UGA/1756</v>
      </c>
      <c r="D131" s="17" t="s">
        <v>116</v>
      </c>
      <c r="E131" s="15">
        <v>45054</v>
      </c>
      <c r="F131" s="17" t="s">
        <v>69</v>
      </c>
    </row>
    <row r="132" spans="1:6" ht="75" x14ac:dyDescent="0.2">
      <c r="A132" s="16" t="s">
        <v>94</v>
      </c>
      <c r="B132" s="15">
        <v>44994</v>
      </c>
      <c r="C132" s="17" t="str">
        <f>HYPERLINK("https://epingalert.org/en/Search?viewData= G/TBT/N/BDI/342, G/TBT/N/KEN/1405, G/TBT/N/RWA/849, G/TBT/N/TZA/928, G/TBT/N/UGA/1757"," G/TBT/N/BDI/342, G/TBT/N/KEN/1405, G/TBT/N/RWA/849, G/TBT/N/TZA/928, G/TBT/N/UGA/1757")</f>
        <v xml:space="preserve"> G/TBT/N/BDI/342, G/TBT/N/KEN/1405, G/TBT/N/RWA/849, G/TBT/N/TZA/928, G/TBT/N/UGA/1757</v>
      </c>
      <c r="D132" s="17" t="s">
        <v>115</v>
      </c>
      <c r="E132" s="15">
        <v>45054</v>
      </c>
      <c r="F132" s="17" t="s">
        <v>70</v>
      </c>
    </row>
    <row r="133" spans="1:6" ht="75" x14ac:dyDescent="0.2">
      <c r="A133" s="16" t="s">
        <v>11</v>
      </c>
      <c r="B133" s="15">
        <v>44994</v>
      </c>
      <c r="C133" s="17" t="str">
        <f>HYPERLINK("https://epingalert.org/en/Search?viewData= G/TBT/N/BDI/340, G/TBT/N/KEN/1403, G/TBT/N/RWA/847, G/TBT/N/TZA/926, G/TBT/N/UGA/1755"," G/TBT/N/BDI/340, G/TBT/N/KEN/1403, G/TBT/N/RWA/847, G/TBT/N/TZA/926, G/TBT/N/UGA/1755")</f>
        <v xml:space="preserve"> G/TBT/N/BDI/340, G/TBT/N/KEN/1403, G/TBT/N/RWA/847, G/TBT/N/TZA/926, G/TBT/N/UGA/1755</v>
      </c>
      <c r="D133" s="17" t="s">
        <v>115</v>
      </c>
      <c r="E133" s="15">
        <v>45054</v>
      </c>
      <c r="F133" s="17" t="s">
        <v>68</v>
      </c>
    </row>
    <row r="134" spans="1:6" ht="75" x14ac:dyDescent="0.2">
      <c r="A134" s="16" t="s">
        <v>95</v>
      </c>
      <c r="B134" s="15">
        <v>44994</v>
      </c>
      <c r="C134" s="17" t="str">
        <f>HYPERLINK("https://epingalert.org/en/Search?viewData= G/TBT/N/BDI/340, G/TBT/N/KEN/1403, G/TBT/N/RWA/847, G/TBT/N/TZA/926, G/TBT/N/UGA/1755"," G/TBT/N/BDI/340, G/TBT/N/KEN/1403, G/TBT/N/RWA/847, G/TBT/N/TZA/926, G/TBT/N/UGA/1755")</f>
        <v xml:space="preserve"> G/TBT/N/BDI/340, G/TBT/N/KEN/1403, G/TBT/N/RWA/847, G/TBT/N/TZA/926, G/TBT/N/UGA/1755</v>
      </c>
      <c r="D134" s="17" t="s">
        <v>115</v>
      </c>
      <c r="E134" s="15">
        <v>45054</v>
      </c>
      <c r="F134" s="17" t="s">
        <v>68</v>
      </c>
    </row>
    <row r="135" spans="1:6" ht="75" x14ac:dyDescent="0.2">
      <c r="A135" s="16" t="s">
        <v>94</v>
      </c>
      <c r="B135" s="15">
        <v>44994</v>
      </c>
      <c r="C135" s="17" t="str">
        <f>HYPERLINK("https://epingalert.org/en/Search?viewData= G/TBT/N/BDI/340, G/TBT/N/KEN/1403, G/TBT/N/RWA/847, G/TBT/N/TZA/926, G/TBT/N/UGA/1755"," G/TBT/N/BDI/340, G/TBT/N/KEN/1403, G/TBT/N/RWA/847, G/TBT/N/TZA/926, G/TBT/N/UGA/1755")</f>
        <v xml:space="preserve"> G/TBT/N/BDI/340, G/TBT/N/KEN/1403, G/TBT/N/RWA/847, G/TBT/N/TZA/926, G/TBT/N/UGA/1755</v>
      </c>
      <c r="D135" s="17" t="s">
        <v>115</v>
      </c>
      <c r="E135" s="15">
        <v>45054</v>
      </c>
      <c r="F135" s="17" t="s">
        <v>68</v>
      </c>
    </row>
    <row r="136" spans="1:6" ht="75" x14ac:dyDescent="0.2">
      <c r="A136" s="16" t="s">
        <v>11</v>
      </c>
      <c r="B136" s="15">
        <v>44994</v>
      </c>
      <c r="C136" s="17" t="str">
        <f>HYPERLINK("https://epingalert.org/en/Search?viewData= G/TBT/N/BDI/341, G/TBT/N/KEN/1404, G/TBT/N/RWA/848, G/TBT/N/TZA/927, G/TBT/N/UGA/1756"," G/TBT/N/BDI/341, G/TBT/N/KEN/1404, G/TBT/N/RWA/848, G/TBT/N/TZA/927, G/TBT/N/UGA/1756")</f>
        <v xml:space="preserve"> G/TBT/N/BDI/341, G/TBT/N/KEN/1404, G/TBT/N/RWA/848, G/TBT/N/TZA/927, G/TBT/N/UGA/1756</v>
      </c>
      <c r="D136" s="17" t="s">
        <v>116</v>
      </c>
      <c r="E136" s="15">
        <v>45054</v>
      </c>
      <c r="F136" s="17" t="s">
        <v>69</v>
      </c>
    </row>
    <row r="137" spans="1:6" ht="30" x14ac:dyDescent="0.25">
      <c r="A137" t="s">
        <v>105</v>
      </c>
      <c r="B137" s="15">
        <v>44995</v>
      </c>
      <c r="C137" s="17" t="str">
        <f>HYPERLINK("https://epingalert.org/en/Search?viewData= G/TBT/N/DOM/235"," G/TBT/N/DOM/235")</f>
        <v xml:space="preserve"> G/TBT/N/DOM/235</v>
      </c>
      <c r="D137" s="17" t="s">
        <v>147</v>
      </c>
      <c r="E137" s="15">
        <v>45055</v>
      </c>
      <c r="F137" s="17" t="s">
        <v>71</v>
      </c>
    </row>
    <row r="138" spans="1:6" ht="30" x14ac:dyDescent="0.25">
      <c r="A138" t="s">
        <v>105</v>
      </c>
      <c r="B138" s="15">
        <v>44995</v>
      </c>
      <c r="C138" s="17" t="str">
        <f>HYPERLINK("https://epingalert.org/en/Search?viewData= G/TBT/N/DOM/234"," G/TBT/N/DOM/234")</f>
        <v xml:space="preserve"> G/TBT/N/DOM/234</v>
      </c>
      <c r="D138" s="21" t="s">
        <v>148</v>
      </c>
      <c r="E138" s="15">
        <v>45055</v>
      </c>
      <c r="F138" s="17" t="s">
        <v>72</v>
      </c>
    </row>
    <row r="139" spans="1:6" ht="30" x14ac:dyDescent="0.2">
      <c r="A139" s="16" t="s">
        <v>90</v>
      </c>
      <c r="B139" s="15">
        <v>44998</v>
      </c>
      <c r="C139" s="17" t="str">
        <f>HYPERLINK("https://epingalert.org/en/Search?viewData= G/TBT/N/JPN/765"," G/TBT/N/JPN/765")</f>
        <v xml:space="preserve"> G/TBT/N/JPN/765</v>
      </c>
      <c r="D139" s="17" t="s">
        <v>149</v>
      </c>
      <c r="E139" s="15" t="s">
        <v>9</v>
      </c>
      <c r="F139" s="17" t="s">
        <v>73</v>
      </c>
    </row>
    <row r="140" spans="1:6" ht="30" x14ac:dyDescent="0.25">
      <c r="A140" s="16" t="s">
        <v>89</v>
      </c>
      <c r="B140" s="15">
        <v>44998</v>
      </c>
      <c r="C140" s="17" t="str">
        <f>HYPERLINK("https://epingalert.org/en/Search?viewData= G/TBT/N/TZA/931"," G/TBT/N/TZA/931")</f>
        <v xml:space="preserve"> G/TBT/N/TZA/931</v>
      </c>
      <c r="D140" s="21" t="s">
        <v>150</v>
      </c>
      <c r="E140" s="15">
        <v>45058</v>
      </c>
      <c r="F140" s="17" t="s">
        <v>74</v>
      </c>
    </row>
    <row r="141" spans="1:6" ht="30" x14ac:dyDescent="0.2">
      <c r="A141" s="16" t="s">
        <v>106</v>
      </c>
      <c r="B141" s="15">
        <v>44998</v>
      </c>
      <c r="C141" s="17" t="str">
        <f>HYPERLINK("https://epingalert.org/en/Search?viewData= G/TBT/N/VNM/250"," G/TBT/N/VNM/250")</f>
        <v xml:space="preserve"> G/TBT/N/VNM/250</v>
      </c>
      <c r="D141" s="17" t="s">
        <v>151</v>
      </c>
      <c r="E141" s="15">
        <v>45061</v>
      </c>
      <c r="F141" s="17" t="s">
        <v>75</v>
      </c>
    </row>
    <row r="142" spans="1:6" ht="30" x14ac:dyDescent="0.25">
      <c r="A142" s="16" t="s">
        <v>106</v>
      </c>
      <c r="B142" s="15">
        <v>44998</v>
      </c>
      <c r="C142" s="17" t="str">
        <f>HYPERLINK("https://epingalert.org/en/Search?viewData= G/TBT/N/VNM/252"," G/TBT/N/VNM/252")</f>
        <v xml:space="preserve"> G/TBT/N/VNM/252</v>
      </c>
      <c r="D142" s="21" t="s">
        <v>152</v>
      </c>
      <c r="E142" s="15">
        <v>45061</v>
      </c>
      <c r="F142" s="17" t="s">
        <v>76</v>
      </c>
    </row>
    <row r="143" spans="1:6" ht="30" x14ac:dyDescent="0.2">
      <c r="A143" s="16" t="s">
        <v>89</v>
      </c>
      <c r="B143" s="15">
        <v>44998</v>
      </c>
      <c r="C143" s="17" t="str">
        <f>HYPERLINK("https://epingalert.org/en/Search?viewData= G/TBT/N/TZA/929"," G/TBT/N/TZA/929")</f>
        <v xml:space="preserve"> G/TBT/N/TZA/929</v>
      </c>
      <c r="D143" s="17" t="s">
        <v>153</v>
      </c>
      <c r="E143" s="15">
        <v>45058</v>
      </c>
      <c r="F143" s="17" t="s">
        <v>77</v>
      </c>
    </row>
    <row r="144" spans="1:6" ht="30" x14ac:dyDescent="0.2">
      <c r="A144" s="16" t="s">
        <v>89</v>
      </c>
      <c r="B144" s="15">
        <v>44998</v>
      </c>
      <c r="C144" s="17" t="str">
        <f>HYPERLINK("https://epingalert.org/en/Search?viewData= G/TBT/N/TZA/930"," G/TBT/N/TZA/930")</f>
        <v xml:space="preserve"> G/TBT/N/TZA/930</v>
      </c>
      <c r="D144" s="17" t="s">
        <v>154</v>
      </c>
      <c r="E144" s="15">
        <v>45058</v>
      </c>
      <c r="F144" s="17" t="s">
        <v>78</v>
      </c>
    </row>
    <row r="145" spans="1:6" ht="30" x14ac:dyDescent="0.2">
      <c r="A145" s="16" t="s">
        <v>106</v>
      </c>
      <c r="B145" s="15">
        <v>44998</v>
      </c>
      <c r="C145" s="17" t="str">
        <f>HYPERLINK("https://epingalert.org/en/Search?viewData= G/TBT/N/VNM/248"," G/TBT/N/VNM/248")</f>
        <v xml:space="preserve"> G/TBT/N/VNM/248</v>
      </c>
      <c r="D145" s="17" t="s">
        <v>121</v>
      </c>
      <c r="E145" s="15">
        <v>45061</v>
      </c>
      <c r="F145" s="17" t="s">
        <v>79</v>
      </c>
    </row>
    <row r="146" spans="1:6" ht="30" x14ac:dyDescent="0.25">
      <c r="A146" s="16" t="s">
        <v>98</v>
      </c>
      <c r="B146" s="15">
        <v>44998</v>
      </c>
      <c r="C146" s="17" t="str">
        <f>HYPERLINK("https://epingalert.org/en/Search?viewData= G/TBT/N/USA/1972"," G/TBT/N/USA/1972")</f>
        <v xml:space="preserve"> G/TBT/N/USA/1972</v>
      </c>
      <c r="D146" s="21" t="s">
        <v>155</v>
      </c>
      <c r="E146" s="15">
        <v>45026</v>
      </c>
      <c r="F146" s="17" t="s">
        <v>80</v>
      </c>
    </row>
    <row r="147" spans="1:6" ht="30" x14ac:dyDescent="0.25">
      <c r="A147" s="16" t="s">
        <v>98</v>
      </c>
      <c r="B147" s="15">
        <v>44998</v>
      </c>
      <c r="C147" s="17" t="str">
        <f>HYPERLINK("https://epingalert.org/en/Search?viewData= G/TBT/N/USA/1971"," G/TBT/N/USA/1971")</f>
        <v xml:space="preserve"> G/TBT/N/USA/1971</v>
      </c>
      <c r="D147" s="21" t="s">
        <v>112</v>
      </c>
      <c r="E147" s="15">
        <v>45175</v>
      </c>
      <c r="F147" s="17" t="s">
        <v>81</v>
      </c>
    </row>
    <row r="148" spans="1:6" ht="30" x14ac:dyDescent="0.2">
      <c r="A148" s="16" t="s">
        <v>106</v>
      </c>
      <c r="B148" s="15">
        <v>44998</v>
      </c>
      <c r="C148" s="17" t="str">
        <f>HYPERLINK("https://epingalert.org/en/Search?viewData= G/TBT/N/VNM/251"," G/TBT/N/VNM/251")</f>
        <v xml:space="preserve"> G/TBT/N/VNM/251</v>
      </c>
      <c r="D148" s="17" t="s">
        <v>151</v>
      </c>
      <c r="E148" s="15">
        <v>45061</v>
      </c>
      <c r="F148" s="17" t="s">
        <v>82</v>
      </c>
    </row>
    <row r="149" spans="1:6" ht="30" x14ac:dyDescent="0.2">
      <c r="A149" s="16" t="s">
        <v>106</v>
      </c>
      <c r="B149" s="15">
        <v>44998</v>
      </c>
      <c r="C149" s="17" t="str">
        <f>HYPERLINK("https://epingalert.org/en/Search?viewData= G/TBT/N/VNM/249"," G/TBT/N/VNM/249")</f>
        <v xml:space="preserve"> G/TBT/N/VNM/249</v>
      </c>
      <c r="D149" s="17" t="s">
        <v>151</v>
      </c>
      <c r="E149" s="15">
        <v>45061</v>
      </c>
      <c r="F149" s="17" t="s">
        <v>83</v>
      </c>
    </row>
    <row r="150" spans="1:6" ht="30" x14ac:dyDescent="0.25">
      <c r="A150" s="16" t="s">
        <v>89</v>
      </c>
      <c r="B150" s="15">
        <v>44998</v>
      </c>
      <c r="C150" s="17" t="str">
        <f>HYPERLINK("https://epingalert.org/en/Search?viewData= G/TBT/N/TZA/932"," G/TBT/N/TZA/932")</f>
        <v xml:space="preserve"> G/TBT/N/TZA/932</v>
      </c>
      <c r="D150" s="21" t="s">
        <v>156</v>
      </c>
      <c r="E150" s="15">
        <v>45058</v>
      </c>
      <c r="F150" s="17" t="s">
        <v>84</v>
      </c>
    </row>
    <row r="151" spans="1:6" x14ac:dyDescent="0.2">
      <c r="A151" s="16" t="s">
        <v>107</v>
      </c>
      <c r="B151" s="15">
        <v>44999</v>
      </c>
      <c r="C151" s="17" t="str">
        <f>HYPERLINK("https://epingalert.org/en/Search?viewData= G/TBT/N/NZL/121"," G/TBT/N/NZL/121")</f>
        <v xml:space="preserve"> G/TBT/N/NZL/121</v>
      </c>
      <c r="D151" s="17" t="s">
        <v>157</v>
      </c>
      <c r="E151" s="15">
        <v>45077</v>
      </c>
      <c r="F151" s="16"/>
    </row>
    <row r="152" spans="1:6" ht="30" x14ac:dyDescent="0.2">
      <c r="A152" s="16" t="s">
        <v>98</v>
      </c>
      <c r="B152" s="15">
        <v>45000</v>
      </c>
      <c r="C152" s="17" t="str">
        <f>HYPERLINK("https://epingalert.org/en/Search?viewData= G/TBT/N/USA/1973"," G/TBT/N/USA/1973")</f>
        <v xml:space="preserve"> G/TBT/N/USA/1973</v>
      </c>
      <c r="D152" s="17" t="s">
        <v>158</v>
      </c>
      <c r="E152" s="15">
        <v>45058</v>
      </c>
      <c r="F152" s="17" t="s">
        <v>85</v>
      </c>
    </row>
    <row r="153" spans="1:6" ht="30" x14ac:dyDescent="0.25">
      <c r="A153" s="16" t="s">
        <v>98</v>
      </c>
      <c r="B153" s="15">
        <v>45000</v>
      </c>
      <c r="C153" s="17" t="str">
        <f>HYPERLINK("https://epingalert.org/en/Search?viewData= G/TBT/N/USA/1974"," G/TBT/N/USA/1974")</f>
        <v xml:space="preserve"> G/TBT/N/USA/1974</v>
      </c>
      <c r="D153" s="21" t="s">
        <v>159</v>
      </c>
      <c r="E153" s="15">
        <v>45051</v>
      </c>
      <c r="F153" s="17" t="s">
        <v>86</v>
      </c>
    </row>
    <row r="154" spans="1:6" ht="90" x14ac:dyDescent="0.25">
      <c r="A154" s="16" t="s">
        <v>100</v>
      </c>
      <c r="B154" s="15">
        <v>45001</v>
      </c>
      <c r="C154" s="17" t="str">
        <f>HYPERLINK("https://epingalert.org/en/Search?viewData= G/TBT/N/UKR/248"," G/TBT/N/UKR/248")</f>
        <v xml:space="preserve"> G/TBT/N/UKR/248</v>
      </c>
      <c r="D154" s="21" t="s">
        <v>160</v>
      </c>
      <c r="E154" s="15">
        <v>45061</v>
      </c>
      <c r="F154" s="17" t="s">
        <v>87</v>
      </c>
    </row>
    <row r="155" spans="1:6" ht="90" x14ac:dyDescent="0.25">
      <c r="A155" s="16" t="s">
        <v>90</v>
      </c>
      <c r="B155" s="15">
        <v>45001</v>
      </c>
      <c r="C155" s="17" t="str">
        <f>HYPERLINK("https://epingalert.org/en/Search?viewData= G/TBT/N/JPN/766"," G/TBT/N/JPN/766")</f>
        <v xml:space="preserve"> G/TBT/N/JPN/766</v>
      </c>
      <c r="D155" s="21" t="s">
        <v>161</v>
      </c>
      <c r="E155" s="15">
        <v>45061</v>
      </c>
      <c r="F155" s="17" t="s">
        <v>88</v>
      </c>
    </row>
    <row r="156" spans="1:6" ht="90" x14ac:dyDescent="0.2">
      <c r="A156" s="16" t="s">
        <v>98</v>
      </c>
      <c r="B156" s="15">
        <v>45002</v>
      </c>
      <c r="C156" s="16" t="str">
        <f>HYPERLINK("https://epingalert.org/en/Search?viewData= G/TBT/N/USA/1976"," G/TBT/N/USA/1976")</f>
        <v xml:space="preserve"> G/TBT/N/USA/1976</v>
      </c>
      <c r="D156" s="17" t="s">
        <v>235</v>
      </c>
      <c r="E156" s="24">
        <v>45026</v>
      </c>
      <c r="F156" s="17" t="s">
        <v>165</v>
      </c>
    </row>
    <row r="157" spans="1:6" ht="18" customHeight="1" x14ac:dyDescent="0.2">
      <c r="A157" s="16" t="s">
        <v>93</v>
      </c>
      <c r="B157" s="15">
        <v>45002</v>
      </c>
      <c r="C157" s="16" t="str">
        <f>HYPERLINK("https://epingalert.org/en/Search?viewData= G/TBT/N/EU/961"," G/TBT/N/EU/961")</f>
        <v xml:space="preserve"> G/TBT/N/EU/961</v>
      </c>
      <c r="D157" s="17" t="s">
        <v>214</v>
      </c>
      <c r="E157" s="24">
        <v>45062</v>
      </c>
      <c r="F157" s="17" t="s">
        <v>166</v>
      </c>
    </row>
    <row r="158" spans="1:6" x14ac:dyDescent="0.2">
      <c r="A158" s="16" t="s">
        <v>167</v>
      </c>
      <c r="B158" s="15">
        <v>45002</v>
      </c>
      <c r="C158" s="16" t="str">
        <f>HYPERLINK("https://epingalert.org/en/Search?viewData= G/TBT/N/MRT/1"," G/TBT/N/MRT/1")</f>
        <v xml:space="preserve"> G/TBT/N/MRT/1</v>
      </c>
      <c r="D158" s="17" t="s">
        <v>234</v>
      </c>
      <c r="E158" s="24">
        <v>45032</v>
      </c>
      <c r="F158" s="16"/>
    </row>
    <row r="159" spans="1:6" ht="63" customHeight="1" x14ac:dyDescent="0.2">
      <c r="A159" s="16" t="s">
        <v>98</v>
      </c>
      <c r="B159" s="15">
        <v>45002</v>
      </c>
      <c r="C159" s="16" t="str">
        <f>HYPERLINK("https://epingalert.org/en/Search?viewData= G/TBT/N/USA/1975"," G/TBT/N/USA/1975")</f>
        <v xml:space="preserve"> G/TBT/N/USA/1975</v>
      </c>
      <c r="D159" s="17" t="s">
        <v>215</v>
      </c>
      <c r="E159" s="24">
        <v>45019</v>
      </c>
      <c r="F159" s="17" t="s">
        <v>168</v>
      </c>
    </row>
    <row r="160" spans="1:6" ht="60" x14ac:dyDescent="0.25">
      <c r="A160" s="16" t="s">
        <v>93</v>
      </c>
      <c r="B160" s="15">
        <v>45002</v>
      </c>
      <c r="C160" s="16" t="str">
        <f>HYPERLINK("https://epingalert.org/en/Search?viewData= G/TBT/N/EU/960"," G/TBT/N/EU/960")</f>
        <v xml:space="preserve"> G/TBT/N/EU/960</v>
      </c>
      <c r="D160" t="s">
        <v>216</v>
      </c>
      <c r="E160" s="24">
        <v>45062</v>
      </c>
      <c r="F160" s="17" t="s">
        <v>169</v>
      </c>
    </row>
    <row r="161" spans="1:6" ht="35.25" customHeight="1" x14ac:dyDescent="0.25">
      <c r="A161" s="16" t="s">
        <v>210</v>
      </c>
      <c r="B161" s="15">
        <v>45005</v>
      </c>
      <c r="C161" s="16" t="str">
        <f>HYPERLINK("https://epingalert.org/en/Search?viewData= G/TBT/N/GHA/24"," G/TBT/N/GHA/24")</f>
        <v xml:space="preserve"> G/TBT/N/GHA/24</v>
      </c>
      <c r="D161" t="s">
        <v>217</v>
      </c>
      <c r="E161" s="24">
        <v>45065</v>
      </c>
      <c r="F161" s="17" t="s">
        <v>170</v>
      </c>
    </row>
    <row r="162" spans="1:6" x14ac:dyDescent="0.25">
      <c r="A162" s="16" t="s">
        <v>210</v>
      </c>
      <c r="B162" s="15">
        <v>45005</v>
      </c>
      <c r="C162" s="16" t="str">
        <f>HYPERLINK("https://epingalert.org/en/Search?viewData= G/TBT/N/GHA/26"," G/TBT/N/GHA/26")</f>
        <v xml:space="preserve"> G/TBT/N/GHA/26</v>
      </c>
      <c r="D162" t="s">
        <v>217</v>
      </c>
      <c r="E162" s="24">
        <v>45065</v>
      </c>
      <c r="F162" s="16"/>
    </row>
    <row r="163" spans="1:6" ht="75" x14ac:dyDescent="0.25">
      <c r="A163" s="16" t="s">
        <v>213</v>
      </c>
      <c r="B163" s="15">
        <v>45005</v>
      </c>
      <c r="C163" s="16" t="str">
        <f>HYPERLINK("https://epingalert.org/en/Search?viewData= G/TBT/N/URY/74"," G/TBT/N/URY/74")</f>
        <v xml:space="preserve"> G/TBT/N/URY/74</v>
      </c>
      <c r="D163" t="s">
        <v>156</v>
      </c>
      <c r="E163" s="24">
        <v>45065</v>
      </c>
      <c r="F163" s="17" t="s">
        <v>171</v>
      </c>
    </row>
    <row r="164" spans="1:6" ht="66.75" customHeight="1" x14ac:dyDescent="0.25">
      <c r="A164" s="16" t="s">
        <v>210</v>
      </c>
      <c r="B164" s="15">
        <v>45005</v>
      </c>
      <c r="C164" s="16" t="str">
        <f>HYPERLINK("https://epingalert.org/en/Search?viewData= G/TBT/N/GHA/25"," G/TBT/N/GHA/25")</f>
        <v xml:space="preserve"> G/TBT/N/GHA/25</v>
      </c>
      <c r="D164" t="s">
        <v>217</v>
      </c>
      <c r="E164" s="24">
        <v>45065</v>
      </c>
      <c r="F164" s="17" t="s">
        <v>172</v>
      </c>
    </row>
    <row r="165" spans="1:6" ht="30" x14ac:dyDescent="0.2">
      <c r="A165" s="16" t="s">
        <v>231</v>
      </c>
      <c r="B165" s="15">
        <v>45006</v>
      </c>
      <c r="C165" s="16" t="str">
        <f>HYPERLINK("https://epingalert.org/en/Search?viewData= G/TBT/N/GBR/57"," G/TBT/N/GBR/57")</f>
        <v xml:space="preserve"> G/TBT/N/GBR/57</v>
      </c>
      <c r="D165" s="17" t="s">
        <v>218</v>
      </c>
      <c r="E165" s="24">
        <v>45066</v>
      </c>
      <c r="F165" s="17" t="s">
        <v>173</v>
      </c>
    </row>
    <row r="166" spans="1:6" x14ac:dyDescent="0.2">
      <c r="A166" s="38" t="s">
        <v>239</v>
      </c>
      <c r="B166" s="15">
        <v>45006</v>
      </c>
      <c r="C166" s="16" t="str">
        <f>HYPERLINK("https://epingalert.org/en/Search?viewData= G/TBT/N/GEO/118"," G/TBT/N/GEO/118")</f>
        <v xml:space="preserve"> G/TBT/N/GEO/118</v>
      </c>
      <c r="D166" s="17" t="s">
        <v>219</v>
      </c>
      <c r="E166" s="24">
        <v>45066</v>
      </c>
      <c r="F166" s="16"/>
    </row>
    <row r="167" spans="1:6" ht="60" x14ac:dyDescent="0.2">
      <c r="A167" s="16" t="s">
        <v>213</v>
      </c>
      <c r="B167" s="15">
        <v>45006</v>
      </c>
      <c r="C167" s="16" t="str">
        <f>HYPERLINK("https://epingalert.org/en/Search?viewData= G/TBT/N/URY/75"," G/TBT/N/URY/75")</f>
        <v xml:space="preserve"> G/TBT/N/URY/75</v>
      </c>
      <c r="D167" s="17" t="s">
        <v>214</v>
      </c>
      <c r="E167" s="24">
        <v>45066</v>
      </c>
      <c r="F167" s="17" t="s">
        <v>174</v>
      </c>
    </row>
    <row r="168" spans="1:6" ht="30" x14ac:dyDescent="0.25">
      <c r="A168" s="16" t="s">
        <v>209</v>
      </c>
      <c r="B168" s="15">
        <v>45006</v>
      </c>
      <c r="C168" s="16" t="str">
        <f>HYPERLINK("https://epingalert.org/en/Search?viewData= G/TBT/N/BHR/661"," G/TBT/N/BHR/661")</f>
        <v xml:space="preserve"> G/TBT/N/BHR/661</v>
      </c>
      <c r="D168" t="s">
        <v>220</v>
      </c>
      <c r="E168" s="24">
        <v>45066</v>
      </c>
      <c r="F168" s="17" t="s">
        <v>175</v>
      </c>
    </row>
    <row r="169" spans="1:6" ht="60" x14ac:dyDescent="0.25">
      <c r="A169" s="16" t="s">
        <v>209</v>
      </c>
      <c r="B169" s="15">
        <v>45006</v>
      </c>
      <c r="C169" s="16" t="str">
        <f>HYPERLINK("https://epingalert.org/en/Search?viewData= G/TBT/N/BHR/663"," G/TBT/N/BHR/663")</f>
        <v xml:space="preserve"> G/TBT/N/BHR/663</v>
      </c>
      <c r="D169" t="s">
        <v>220</v>
      </c>
      <c r="E169" s="24">
        <v>45066</v>
      </c>
      <c r="F169" s="17" t="s">
        <v>176</v>
      </c>
    </row>
    <row r="170" spans="1:6" ht="30" x14ac:dyDescent="0.25">
      <c r="A170" s="38" t="s">
        <v>240</v>
      </c>
      <c r="B170" s="15">
        <v>45006</v>
      </c>
      <c r="C170" s="16" t="str">
        <f>HYPERLINK("https://epingalert.org/en/Search?viewData= G/TBT/N/KGZ/51"," G/TBT/N/KGZ/51")</f>
        <v xml:space="preserve"> G/TBT/N/KGZ/51</v>
      </c>
      <c r="D170" t="s">
        <v>221</v>
      </c>
      <c r="E170" s="24">
        <v>45052</v>
      </c>
      <c r="F170" s="17" t="s">
        <v>177</v>
      </c>
    </row>
    <row r="171" spans="1:6" ht="30" x14ac:dyDescent="0.25">
      <c r="A171" s="16" t="s">
        <v>209</v>
      </c>
      <c r="B171" s="15">
        <v>45006</v>
      </c>
      <c r="C171" s="16" t="str">
        <f>HYPERLINK("https://epingalert.org/en/Search?viewData= G/TBT/N/BHR/662"," G/TBT/N/BHR/662")</f>
        <v xml:space="preserve"> G/TBT/N/BHR/662</v>
      </c>
      <c r="D171" t="s">
        <v>222</v>
      </c>
      <c r="E171" s="24">
        <v>45066</v>
      </c>
      <c r="F171" s="17" t="s">
        <v>178</v>
      </c>
    </row>
    <row r="172" spans="1:6" ht="30" x14ac:dyDescent="0.25">
      <c r="A172" s="16" t="s">
        <v>98</v>
      </c>
      <c r="B172" s="15">
        <v>45006</v>
      </c>
      <c r="C172" s="16" t="str">
        <f>HYPERLINK("https://epingalert.org/en/Search?viewData= G/TBT/N/USA/1977"," G/TBT/N/USA/1977")</f>
        <v xml:space="preserve"> G/TBT/N/USA/1977</v>
      </c>
      <c r="D172" t="s">
        <v>223</v>
      </c>
      <c r="E172" s="24" t="s">
        <v>9</v>
      </c>
      <c r="F172" s="17" t="s">
        <v>179</v>
      </c>
    </row>
    <row r="173" spans="1:6" x14ac:dyDescent="0.2">
      <c r="A173" s="16" t="s">
        <v>102</v>
      </c>
      <c r="B173" s="15">
        <v>45007</v>
      </c>
      <c r="C173" s="16" t="str">
        <f>HYPERLINK("https://epingalert.org/en/Search?viewData= G/TBT/N/EGY/351"," G/TBT/N/EGY/351")</f>
        <v xml:space="preserve"> G/TBT/N/EGY/351</v>
      </c>
      <c r="D173" s="17" t="s">
        <v>224</v>
      </c>
      <c r="E173" s="24">
        <v>45067</v>
      </c>
      <c r="F173" s="16"/>
    </row>
    <row r="174" spans="1:6" s="35" customFormat="1" ht="150" x14ac:dyDescent="0.2">
      <c r="A174" s="17" t="s">
        <v>96</v>
      </c>
      <c r="B174" s="31">
        <v>45007</v>
      </c>
      <c r="C174" s="30" t="str">
        <f>HYPERLINK("https://epingalert.org/en/Search?viewData= G/TBT/N/TPKM/520"," G/TBT/N/TPKM/520")</f>
        <v xml:space="preserve"> G/TBT/N/TPKM/520</v>
      </c>
      <c r="D174" s="34" t="s">
        <v>225</v>
      </c>
      <c r="E174" s="33">
        <v>45067</v>
      </c>
      <c r="F174" s="34" t="s">
        <v>180</v>
      </c>
    </row>
    <row r="175" spans="1:6" x14ac:dyDescent="0.2">
      <c r="A175" s="16" t="s">
        <v>102</v>
      </c>
      <c r="B175" s="15">
        <v>45007</v>
      </c>
      <c r="C175" s="16" t="str">
        <f>HYPERLINK("https://epingalert.org/en/Search?viewData= G/TBT/N/EGY/352"," G/TBT/N/EGY/352")</f>
        <v xml:space="preserve"> G/TBT/N/EGY/352</v>
      </c>
      <c r="D175" s="17" t="s">
        <v>226</v>
      </c>
      <c r="E175" s="24">
        <v>45067</v>
      </c>
      <c r="F175" s="16"/>
    </row>
    <row r="176" spans="1:6" x14ac:dyDescent="0.2">
      <c r="A176" s="16" t="s">
        <v>102</v>
      </c>
      <c r="B176" s="15">
        <v>45007</v>
      </c>
      <c r="C176" s="16" t="str">
        <f>HYPERLINK("https://epingalert.org/en/Search?viewData= G/TBT/N/EGY/350"," G/TBT/N/EGY/350")</f>
        <v xml:space="preserve"> G/TBT/N/EGY/350</v>
      </c>
      <c r="D176" s="17" t="s">
        <v>224</v>
      </c>
      <c r="E176" s="24">
        <v>45067</v>
      </c>
      <c r="F176" s="16"/>
    </row>
    <row r="177" spans="1:6" ht="30" x14ac:dyDescent="0.2">
      <c r="A177" s="16" t="s">
        <v>106</v>
      </c>
      <c r="B177" s="15">
        <v>45008</v>
      </c>
      <c r="C177" s="16" t="str">
        <f>HYPERLINK("https://epingalert.org/en/Search?viewData= G/TBT/N/VNM/253"," G/TBT/N/VNM/253")</f>
        <v xml:space="preserve"> G/TBT/N/VNM/253</v>
      </c>
      <c r="D177" s="17" t="s">
        <v>149</v>
      </c>
      <c r="E177" s="24">
        <v>45017</v>
      </c>
      <c r="F177" s="17" t="s">
        <v>181</v>
      </c>
    </row>
    <row r="178" spans="1:6" ht="30" x14ac:dyDescent="0.25">
      <c r="A178" s="16" t="s">
        <v>98</v>
      </c>
      <c r="B178" s="15">
        <v>45008</v>
      </c>
      <c r="C178" s="16" t="str">
        <f>HYPERLINK("https://epingalert.org/en/Search?viewData= G/TBT/N/USA/1978"," G/TBT/N/USA/1978")</f>
        <v xml:space="preserve"> G/TBT/N/USA/1978</v>
      </c>
      <c r="D178" t="s">
        <v>227</v>
      </c>
      <c r="E178" s="24">
        <v>45097</v>
      </c>
      <c r="F178" s="17" t="s">
        <v>182</v>
      </c>
    </row>
    <row r="179" spans="1:6" ht="60" x14ac:dyDescent="0.25">
      <c r="A179" s="16" t="s">
        <v>210</v>
      </c>
      <c r="B179" s="15">
        <v>45008</v>
      </c>
      <c r="C179" s="16" t="str">
        <f>HYPERLINK("https://epingalert.org/en/Search?viewData= G/TBT/N/GHA/30"," G/TBT/N/GHA/30")</f>
        <v xml:space="preserve"> G/TBT/N/GHA/30</v>
      </c>
      <c r="D179" t="s">
        <v>228</v>
      </c>
      <c r="E179" s="24">
        <v>45068</v>
      </c>
      <c r="F179" s="17" t="s">
        <v>183</v>
      </c>
    </row>
    <row r="180" spans="1:6" ht="60" x14ac:dyDescent="0.25">
      <c r="A180" s="16" t="s">
        <v>210</v>
      </c>
      <c r="B180" s="15">
        <v>45008</v>
      </c>
      <c r="C180" s="16" t="str">
        <f>HYPERLINK("https://epingalert.org/en/Search?viewData= G/TBT/N/GHA/29"," G/TBT/N/GHA/29")</f>
        <v xml:space="preserve"> G/TBT/N/GHA/29</v>
      </c>
      <c r="D180" t="s">
        <v>228</v>
      </c>
      <c r="E180" s="24">
        <v>45068</v>
      </c>
      <c r="F180" s="17" t="s">
        <v>184</v>
      </c>
    </row>
    <row r="181" spans="1:6" ht="60" x14ac:dyDescent="0.25">
      <c r="A181" s="16" t="s">
        <v>210</v>
      </c>
      <c r="B181" s="15">
        <v>45008</v>
      </c>
      <c r="C181" s="16" t="str">
        <f>HYPERLINK("https://epingalert.org/en/Search?viewData= G/TBT/N/GHA/27"," G/TBT/N/GHA/27")</f>
        <v xml:space="preserve"> G/TBT/N/GHA/27</v>
      </c>
      <c r="D181" t="s">
        <v>228</v>
      </c>
      <c r="E181" s="24">
        <v>45068</v>
      </c>
      <c r="F181" s="17" t="s">
        <v>185</v>
      </c>
    </row>
    <row r="182" spans="1:6" ht="29.25" customHeight="1" x14ac:dyDescent="0.25">
      <c r="A182" s="16" t="s">
        <v>210</v>
      </c>
      <c r="B182" s="15">
        <v>45008</v>
      </c>
      <c r="C182" s="16" t="str">
        <f>HYPERLINK("https://epingalert.org/en/Search?viewData= G/TBT/N/GHA/28"," G/TBT/N/GHA/28")</f>
        <v xml:space="preserve"> G/TBT/N/GHA/28</v>
      </c>
      <c r="D182" t="s">
        <v>228</v>
      </c>
      <c r="E182" s="24">
        <v>45068</v>
      </c>
      <c r="F182" s="17" t="s">
        <v>186</v>
      </c>
    </row>
    <row r="183" spans="1:6" ht="30" x14ac:dyDescent="0.25">
      <c r="A183" s="16" t="s">
        <v>95</v>
      </c>
      <c r="B183" s="15">
        <v>45008</v>
      </c>
      <c r="C183" s="16" t="str">
        <f>HYPERLINK("https://epingalert.org/en/Search?viewData= G/TBT/N/KEN/1406"," G/TBT/N/KEN/1406")</f>
        <v xml:space="preserve"> G/TBT/N/KEN/1406</v>
      </c>
      <c r="D183" t="s">
        <v>229</v>
      </c>
      <c r="E183" s="24">
        <v>45068</v>
      </c>
      <c r="F183" s="17" t="s">
        <v>187</v>
      </c>
    </row>
    <row r="184" spans="1:6" ht="180" x14ac:dyDescent="0.2">
      <c r="A184" s="16" t="s">
        <v>95</v>
      </c>
      <c r="B184" s="15">
        <v>45008</v>
      </c>
      <c r="C184" s="16" t="str">
        <f>HYPERLINK("https://epingalert.org/en/Search?viewData= G/TBT/N/KEN/1407"," G/TBT/N/KEN/1407")</f>
        <v xml:space="preserve"> G/TBT/N/KEN/1407</v>
      </c>
      <c r="D184" s="17" t="s">
        <v>230</v>
      </c>
      <c r="E184" s="24">
        <v>45068</v>
      </c>
      <c r="F184" s="17" t="s">
        <v>188</v>
      </c>
    </row>
    <row r="185" spans="1:6" ht="30" x14ac:dyDescent="0.25">
      <c r="A185" s="16" t="s">
        <v>95</v>
      </c>
      <c r="B185" s="15">
        <v>45008</v>
      </c>
      <c r="C185" s="16" t="str">
        <f>HYPERLINK("https://epingalert.org/en/Search?viewData= G/TBT/N/KEN/1408"," G/TBT/N/KEN/1408")</f>
        <v xml:space="preserve"> G/TBT/N/KEN/1408</v>
      </c>
      <c r="D185" t="s">
        <v>229</v>
      </c>
      <c r="E185" s="24">
        <v>45068</v>
      </c>
      <c r="F185" s="17" t="s">
        <v>189</v>
      </c>
    </row>
    <row r="186" spans="1:6" ht="30" x14ac:dyDescent="0.2">
      <c r="A186" s="16" t="s">
        <v>95</v>
      </c>
      <c r="B186" s="15">
        <v>45008</v>
      </c>
      <c r="C186" s="16" t="str">
        <f>HYPERLINK("https://epingalert.org/en/Search?viewData= G/TBT/N/KEN/1409"," G/TBT/N/KEN/1409")</f>
        <v xml:space="preserve"> G/TBT/N/KEN/1409</v>
      </c>
      <c r="D186" s="17" t="s">
        <v>147</v>
      </c>
      <c r="E186" s="24">
        <v>45068</v>
      </c>
      <c r="F186" s="17" t="s">
        <v>190</v>
      </c>
    </row>
    <row r="187" spans="1:6" ht="60" x14ac:dyDescent="0.25">
      <c r="A187" s="16" t="s">
        <v>211</v>
      </c>
      <c r="B187" s="15">
        <v>45008</v>
      </c>
      <c r="C187" s="16" t="str">
        <f>HYPERLINK("https://epingalert.org/en/Search?viewData= G/TBT/N/KWT/632"," G/TBT/N/KWT/632")</f>
        <v xml:space="preserve"> G/TBT/N/KWT/632</v>
      </c>
      <c r="D187" t="s">
        <v>108</v>
      </c>
      <c r="E187" s="24">
        <v>45068</v>
      </c>
      <c r="F187" s="17" t="s">
        <v>191</v>
      </c>
    </row>
    <row r="188" spans="1:6" s="35" customFormat="1" ht="30" x14ac:dyDescent="0.25">
      <c r="A188" t="s">
        <v>241</v>
      </c>
      <c r="B188" s="31">
        <v>45008</v>
      </c>
      <c r="C188" s="30" t="str">
        <f>HYPERLINK("https://epingalert.org/en/Search?viewData= G/TBT/N/KNA/2"," G/TBT/N/KNA/2")</f>
        <v xml:space="preserve"> G/TBT/N/KNA/2</v>
      </c>
      <c r="D188" s="37" t="s">
        <v>236</v>
      </c>
      <c r="E188" s="33" t="s">
        <v>9</v>
      </c>
      <c r="F188" s="34" t="s">
        <v>192</v>
      </c>
    </row>
    <row r="189" spans="1:6" s="35" customFormat="1" ht="60" x14ac:dyDescent="0.25">
      <c r="A189" s="39" t="s">
        <v>240</v>
      </c>
      <c r="B189" s="31">
        <v>45009</v>
      </c>
      <c r="C189" s="30" t="str">
        <f>HYPERLINK("https://epingalert.org/en/Search?viewData= G/TBT/N/KGZ/52"," G/TBT/N/KGZ/52")</f>
        <v xml:space="preserve"> G/TBT/N/KGZ/52</v>
      </c>
      <c r="D189" s="36" t="s">
        <v>221</v>
      </c>
      <c r="E189" s="33">
        <v>45070</v>
      </c>
      <c r="F189" s="34" t="s">
        <v>193</v>
      </c>
    </row>
    <row r="190" spans="1:6" ht="30" x14ac:dyDescent="0.25">
      <c r="A190" s="16" t="s">
        <v>194</v>
      </c>
      <c r="B190" s="15">
        <v>45009</v>
      </c>
      <c r="C190" s="16" t="str">
        <f>HYPERLINK("https://epingalert.org/en/Search?viewData= G/TBT/N/ARG/440"," G/TBT/N/ARG/440")</f>
        <v xml:space="preserve"> G/TBT/N/ARG/440</v>
      </c>
      <c r="D190" s="23" t="s">
        <v>195</v>
      </c>
      <c r="E190" s="24">
        <v>45069</v>
      </c>
      <c r="F190" s="17" t="s">
        <v>196</v>
      </c>
    </row>
    <row r="191" spans="1:6" ht="180" x14ac:dyDescent="0.2">
      <c r="A191" s="16" t="s">
        <v>100</v>
      </c>
      <c r="B191" s="15">
        <v>45009</v>
      </c>
      <c r="C191" s="16" t="str">
        <f>HYPERLINK("https://epingalert.org/en/Search?viewData= G/TBT/N/UKR/249"," G/TBT/N/UKR/249")</f>
        <v xml:space="preserve"> G/TBT/N/UKR/249</v>
      </c>
      <c r="D191" s="22" t="s">
        <v>197</v>
      </c>
      <c r="E191" s="24">
        <v>45069</v>
      </c>
      <c r="F191" s="17" t="s">
        <v>198</v>
      </c>
    </row>
    <row r="192" spans="1:6" ht="30" x14ac:dyDescent="0.2">
      <c r="A192" s="16" t="s">
        <v>212</v>
      </c>
      <c r="B192" s="15">
        <v>45012</v>
      </c>
      <c r="C192" s="16" t="str">
        <f>HYPERLINK("https://epingalert.org/en/Search?viewData= G/TBT/N/KOR/1131"," G/TBT/N/KOR/1131")</f>
        <v xml:space="preserve"> G/TBT/N/KOR/1131</v>
      </c>
      <c r="D192" s="17" t="s">
        <v>199</v>
      </c>
      <c r="E192" s="24">
        <v>45072</v>
      </c>
      <c r="F192" s="17" t="s">
        <v>200</v>
      </c>
    </row>
    <row r="193" spans="1:6" x14ac:dyDescent="0.2">
      <c r="A193" s="16" t="s">
        <v>103</v>
      </c>
      <c r="B193" s="15">
        <v>45012</v>
      </c>
      <c r="C193" s="16" t="str">
        <f>HYPERLINK("https://epingalert.org/en/Search?viewData= G/TBT/N/CHL/630"," G/TBT/N/CHL/630")</f>
        <v xml:space="preserve"> G/TBT/N/CHL/630</v>
      </c>
      <c r="D193" s="17" t="s">
        <v>201</v>
      </c>
      <c r="E193" s="24">
        <v>45072</v>
      </c>
      <c r="F193" s="16"/>
    </row>
    <row r="194" spans="1:6" x14ac:dyDescent="0.2">
      <c r="A194" s="16" t="s">
        <v>103</v>
      </c>
      <c r="B194" s="15">
        <v>45012</v>
      </c>
      <c r="C194" s="16" t="str">
        <f>HYPERLINK("https://epingalert.org/en/Search?viewData= G/TBT/N/CHL/626"," G/TBT/N/CHL/626")</f>
        <v xml:space="preserve"> G/TBT/N/CHL/626</v>
      </c>
      <c r="D194" s="17" t="s">
        <v>201</v>
      </c>
      <c r="E194" s="24">
        <v>45072</v>
      </c>
      <c r="F194" s="16"/>
    </row>
    <row r="195" spans="1:6" ht="30" x14ac:dyDescent="0.2">
      <c r="A195" s="16" t="s">
        <v>212</v>
      </c>
      <c r="B195" s="15">
        <v>45012</v>
      </c>
      <c r="C195" s="16" t="str">
        <f>HYPERLINK("https://epingalert.org/en/Search?viewData= G/TBT/N/KOR/1130"," G/TBT/N/KOR/1130")</f>
        <v xml:space="preserve"> G/TBT/N/KOR/1130</v>
      </c>
      <c r="D195" s="17" t="s">
        <v>149</v>
      </c>
      <c r="E195" s="24">
        <v>45072</v>
      </c>
      <c r="F195" s="17" t="s">
        <v>202</v>
      </c>
    </row>
    <row r="196" spans="1:6" x14ac:dyDescent="0.2">
      <c r="A196" s="16" t="s">
        <v>103</v>
      </c>
      <c r="B196" s="15">
        <v>45012</v>
      </c>
      <c r="C196" s="16" t="str">
        <f>HYPERLINK("https://epingalert.org/en/Search?viewData= G/TBT/N/CHL/635"," G/TBT/N/CHL/635")</f>
        <v xml:space="preserve"> G/TBT/N/CHL/635</v>
      </c>
      <c r="D196" s="17" t="s">
        <v>201</v>
      </c>
      <c r="E196" s="24">
        <v>45072</v>
      </c>
      <c r="F196" s="16"/>
    </row>
    <row r="197" spans="1:6" x14ac:dyDescent="0.2">
      <c r="A197" s="16" t="s">
        <v>103</v>
      </c>
      <c r="B197" s="15">
        <v>45012</v>
      </c>
      <c r="C197" s="16" t="str">
        <f>HYPERLINK("https://epingalert.org/en/Search?viewData= G/TBT/N/CHL/627"," G/TBT/N/CHL/627")</f>
        <v xml:space="preserve"> G/TBT/N/CHL/627</v>
      </c>
      <c r="D197" s="17" t="s">
        <v>201</v>
      </c>
      <c r="E197" s="24">
        <v>45072</v>
      </c>
      <c r="F197" s="16"/>
    </row>
    <row r="198" spans="1:6" ht="30" x14ac:dyDescent="0.25">
      <c r="A198" s="16" t="s">
        <v>92</v>
      </c>
      <c r="B198" s="15">
        <v>45012</v>
      </c>
      <c r="C198" s="16" t="str">
        <f>HYPERLINK("https://epingalert.org/en/Search?viewData= G/TBT/N/BRA/1480"," G/TBT/N/BRA/1480")</f>
        <v xml:space="preserve"> G/TBT/N/BRA/1480</v>
      </c>
      <c r="D198" s="21" t="s">
        <v>203</v>
      </c>
      <c r="E198" s="24" t="s">
        <v>9</v>
      </c>
      <c r="F198" s="17" t="s">
        <v>204</v>
      </c>
    </row>
    <row r="199" spans="1:6" x14ac:dyDescent="0.2">
      <c r="A199" s="16" t="s">
        <v>103</v>
      </c>
      <c r="B199" s="15">
        <v>45012</v>
      </c>
      <c r="C199" s="16" t="str">
        <f>HYPERLINK("https://epingalert.org/en/Search?viewData= G/TBT/N/CHL/628"," G/TBT/N/CHL/628")</f>
        <v xml:space="preserve"> G/TBT/N/CHL/628</v>
      </c>
      <c r="D199" s="17" t="s">
        <v>201</v>
      </c>
      <c r="E199" s="24">
        <v>45072</v>
      </c>
      <c r="F199" s="16"/>
    </row>
    <row r="200" spans="1:6" x14ac:dyDescent="0.2">
      <c r="A200" s="16" t="s">
        <v>103</v>
      </c>
      <c r="B200" s="15">
        <v>45012</v>
      </c>
      <c r="C200" s="16" t="str">
        <f>HYPERLINK("https://epingalert.org/en/Search?viewData= G/TBT/N/CHL/634"," G/TBT/N/CHL/634")</f>
        <v xml:space="preserve"> G/TBT/N/CHL/634</v>
      </c>
      <c r="D200" s="17" t="s">
        <v>201</v>
      </c>
      <c r="E200" s="24">
        <v>45072</v>
      </c>
      <c r="F200" s="16"/>
    </row>
    <row r="201" spans="1:6" x14ac:dyDescent="0.2">
      <c r="A201" s="16" t="s">
        <v>103</v>
      </c>
      <c r="B201" s="15">
        <v>45012</v>
      </c>
      <c r="C201" s="16" t="str">
        <f>HYPERLINK("https://epingalert.org/en/Search?viewData= G/TBT/N/CHL/629"," G/TBT/N/CHL/629")</f>
        <v xml:space="preserve"> G/TBT/N/CHL/629</v>
      </c>
      <c r="D201" s="17" t="s">
        <v>201</v>
      </c>
      <c r="E201" s="24">
        <v>45072</v>
      </c>
      <c r="F201" s="16"/>
    </row>
    <row r="202" spans="1:6" x14ac:dyDescent="0.2">
      <c r="A202" s="16" t="s">
        <v>103</v>
      </c>
      <c r="B202" s="15">
        <v>45012</v>
      </c>
      <c r="C202" s="16" t="str">
        <f>HYPERLINK("https://epingalert.org/en/Search?viewData= G/TBT/N/CHL/631"," G/TBT/N/CHL/631")</f>
        <v xml:space="preserve"> G/TBT/N/CHL/631</v>
      </c>
      <c r="D202" s="17" t="s">
        <v>201</v>
      </c>
      <c r="E202" s="24">
        <v>45072</v>
      </c>
      <c r="F202" s="16"/>
    </row>
    <row r="203" spans="1:6" x14ac:dyDescent="0.2">
      <c r="A203" s="16" t="s">
        <v>103</v>
      </c>
      <c r="B203" s="15">
        <v>45012</v>
      </c>
      <c r="C203" s="16" t="str">
        <f>HYPERLINK("https://epingalert.org/en/Search?viewData= G/TBT/N/CHL/632"," G/TBT/N/CHL/632")</f>
        <v xml:space="preserve"> G/TBT/N/CHL/632</v>
      </c>
      <c r="D203" s="17" t="s">
        <v>201</v>
      </c>
      <c r="E203" s="24">
        <v>45072</v>
      </c>
      <c r="F203" s="16"/>
    </row>
    <row r="204" spans="1:6" x14ac:dyDescent="0.2">
      <c r="A204" s="16" t="s">
        <v>103</v>
      </c>
      <c r="B204" s="15">
        <v>45012</v>
      </c>
      <c r="C204" s="16" t="str">
        <f>HYPERLINK("https://epingalert.org/en/Search?viewData= G/TBT/N/CHL/636"," G/TBT/N/CHL/636")</f>
        <v xml:space="preserve"> G/TBT/N/CHL/636</v>
      </c>
      <c r="D204" s="17" t="s">
        <v>201</v>
      </c>
      <c r="E204" s="24">
        <v>45072</v>
      </c>
      <c r="F204" s="16"/>
    </row>
    <row r="205" spans="1:6" x14ac:dyDescent="0.2">
      <c r="A205" s="16" t="s">
        <v>103</v>
      </c>
      <c r="B205" s="15">
        <v>45012</v>
      </c>
      <c r="C205" s="16" t="str">
        <f>HYPERLINK("https://epingalert.org/en/Search?viewData= G/TBT/N/CHL/633"," G/TBT/N/CHL/633")</f>
        <v xml:space="preserve"> G/TBT/N/CHL/633</v>
      </c>
      <c r="D205" s="17" t="s">
        <v>201</v>
      </c>
      <c r="E205" s="24">
        <v>45072</v>
      </c>
      <c r="F205" s="16"/>
    </row>
    <row r="206" spans="1:6" s="35" customFormat="1" ht="30" x14ac:dyDescent="0.25">
      <c r="A206" t="s">
        <v>241</v>
      </c>
      <c r="B206" s="31">
        <v>45012</v>
      </c>
      <c r="C206" s="30" t="str">
        <f>HYPERLINK("https://epingalert.org/en/Search?viewData= G/TBT/N/KNA/3"," G/TBT/N/KNA/3")</f>
        <v xml:space="preserve"> G/TBT/N/KNA/3</v>
      </c>
      <c r="D206" s="32" t="s">
        <v>237</v>
      </c>
      <c r="E206" s="33">
        <v>45072</v>
      </c>
      <c r="F206" s="34" t="s">
        <v>205</v>
      </c>
    </row>
    <row r="207" spans="1:6" ht="30" x14ac:dyDescent="0.25">
      <c r="A207" s="16" t="s">
        <v>208</v>
      </c>
      <c r="B207" s="15">
        <v>45013</v>
      </c>
      <c r="C207" s="16" t="str">
        <f>HYPERLINK("https://epingalert.org/en/Search?viewData= G/TBT/N/IND/244"," G/TBT/N/IND/244")</f>
        <v xml:space="preserve"> G/TBT/N/IND/244</v>
      </c>
      <c r="D207" t="s">
        <v>232</v>
      </c>
      <c r="E207" s="24" t="s">
        <v>9</v>
      </c>
      <c r="F207" s="17" t="s">
        <v>206</v>
      </c>
    </row>
    <row r="208" spans="1:6" ht="135" x14ac:dyDescent="0.2">
      <c r="A208" s="16" t="s">
        <v>213</v>
      </c>
      <c r="B208" s="15">
        <v>45013</v>
      </c>
      <c r="C208" s="16" t="str">
        <f>HYPERLINK("https://epingalert.org/en/Search?viewData= G/TBT/N/URY/76"," G/TBT/N/URY/76")</f>
        <v xml:space="preserve"> G/TBT/N/URY/76</v>
      </c>
      <c r="D208" s="17" t="s">
        <v>233</v>
      </c>
      <c r="E208" s="24">
        <v>45073</v>
      </c>
      <c r="F208" s="17" t="s">
        <v>207</v>
      </c>
    </row>
    <row r="209" spans="1:6" ht="30" x14ac:dyDescent="0.25">
      <c r="A209" s="25" t="s">
        <v>208</v>
      </c>
      <c r="B209" s="26">
        <v>45013</v>
      </c>
      <c r="C209" s="25" t="str">
        <f>HYPERLINK("https://epingalert.org/en/Search?viewData= G/TBT/N/IND/245"," G/TBT/N/IND/245")</f>
        <v xml:space="preserve"> G/TBT/N/IND/245</v>
      </c>
      <c r="D209" s="27" t="s">
        <v>232</v>
      </c>
      <c r="E209" s="28"/>
      <c r="F209" s="29" t="s">
        <v>238</v>
      </c>
    </row>
    <row r="210" spans="1:6" ht="75" x14ac:dyDescent="0.2">
      <c r="A210" s="16" t="s">
        <v>264</v>
      </c>
      <c r="B210" s="15">
        <v>45013</v>
      </c>
      <c r="C210" s="16" t="str">
        <f>HYPERLINK("https://epingalert.org/en/Search?viewData= G/SPS/N/COL/344"," G/SPS/N/COL/344")</f>
        <v xml:space="preserve"> G/SPS/N/COL/344</v>
      </c>
      <c r="D210" s="16" t="s">
        <v>269</v>
      </c>
      <c r="E210" s="15">
        <v>45073</v>
      </c>
      <c r="F210" s="17" t="s">
        <v>242</v>
      </c>
    </row>
    <row r="211" spans="1:6" ht="45" x14ac:dyDescent="0.25">
      <c r="A211" s="16" t="s">
        <v>265</v>
      </c>
      <c r="B211" s="15">
        <v>45014</v>
      </c>
      <c r="C211" s="16" t="str">
        <f>HYPERLINK("https://epingalert.org/en/Search?viewData= G/TBT/N/GHA/31"," G/TBT/N/GHA/31")</f>
        <v xml:space="preserve"> G/TBT/N/GHA/31</v>
      </c>
      <c r="D211" t="s">
        <v>270</v>
      </c>
      <c r="E211" s="15" t="s">
        <v>9</v>
      </c>
      <c r="F211" s="17" t="s">
        <v>243</v>
      </c>
    </row>
    <row r="212" spans="1:6" ht="45" x14ac:dyDescent="0.25">
      <c r="A212" s="16" t="s">
        <v>210</v>
      </c>
      <c r="B212" s="15">
        <v>45014</v>
      </c>
      <c r="C212" s="16" t="str">
        <f>HYPERLINK("https://epingalert.org/en/Search?viewData= G/TBT/N/GHA/32"," G/TBT/N/GHA/32")</f>
        <v xml:space="preserve"> G/TBT/N/GHA/32</v>
      </c>
      <c r="D212" t="s">
        <v>271</v>
      </c>
      <c r="E212" s="15" t="s">
        <v>9</v>
      </c>
      <c r="F212" s="17" t="s">
        <v>244</v>
      </c>
    </row>
    <row r="213" spans="1:6" ht="30" x14ac:dyDescent="0.25">
      <c r="A213" s="16" t="s">
        <v>93</v>
      </c>
      <c r="B213" s="15">
        <v>45015</v>
      </c>
      <c r="C213" s="16" t="str">
        <f>HYPERLINK("https://epingalert.org/en/Search?viewData= G/TBT/N/EU/963"," G/TBT/N/EU/963")</f>
        <v xml:space="preserve"> G/TBT/N/EU/963</v>
      </c>
      <c r="D213" s="21" t="s">
        <v>272</v>
      </c>
      <c r="E213" s="15">
        <v>45075</v>
      </c>
      <c r="F213" s="17" t="s">
        <v>245</v>
      </c>
    </row>
    <row r="214" spans="1:6" ht="60" x14ac:dyDescent="0.2">
      <c r="A214" s="16" t="s">
        <v>93</v>
      </c>
      <c r="B214" s="15">
        <v>45015</v>
      </c>
      <c r="C214" s="16" t="str">
        <f>HYPERLINK("https://epingalert.org/en/Search?viewData= G/TBT/N/EU/964"," G/TBT/N/EU/964")</f>
        <v xml:space="preserve"> G/TBT/N/EU/964</v>
      </c>
      <c r="D214" s="16" t="s">
        <v>273</v>
      </c>
      <c r="E214" s="15">
        <v>45075</v>
      </c>
      <c r="F214" s="17" t="s">
        <v>246</v>
      </c>
    </row>
    <row r="215" spans="1:6" ht="30" x14ac:dyDescent="0.25">
      <c r="A215" s="16" t="s">
        <v>208</v>
      </c>
      <c r="B215" s="15">
        <v>45015</v>
      </c>
      <c r="C215" s="16" t="str">
        <f>HYPERLINK("https://epingalert.org/en/Search?viewData= G/TBT/N/IND/247"," G/TBT/N/IND/247")</f>
        <v xml:space="preserve"> G/TBT/N/IND/247</v>
      </c>
      <c r="D215" t="s">
        <v>274</v>
      </c>
      <c r="E215" s="15">
        <v>45075</v>
      </c>
      <c r="F215" s="17" t="s">
        <v>247</v>
      </c>
    </row>
    <row r="216" spans="1:6" ht="30" x14ac:dyDescent="0.25">
      <c r="A216" s="16" t="s">
        <v>95</v>
      </c>
      <c r="B216" s="15">
        <v>45015</v>
      </c>
      <c r="C216" s="16" t="str">
        <f>HYPERLINK("https://epingalert.org/en/Search?viewData= G/TBT/N/KEN/1410"," G/TBT/N/KEN/1410")</f>
        <v xml:space="preserve"> G/TBT/N/KEN/1410</v>
      </c>
      <c r="D216" t="s">
        <v>275</v>
      </c>
      <c r="E216" s="15">
        <v>45069</v>
      </c>
      <c r="F216" s="17" t="s">
        <v>248</v>
      </c>
    </row>
    <row r="217" spans="1:6" ht="45" x14ac:dyDescent="0.2">
      <c r="A217" s="17" t="s">
        <v>96</v>
      </c>
      <c r="B217" s="15">
        <v>45015</v>
      </c>
      <c r="C217" s="16" t="str">
        <f>HYPERLINK("https://epingalert.org/en/Search?viewData= G/TBT/N/TPKM/521"," G/TBT/N/TPKM/521")</f>
        <v xml:space="preserve"> G/TBT/N/TPKM/521</v>
      </c>
      <c r="D217" s="17" t="s">
        <v>276</v>
      </c>
      <c r="E217" s="15">
        <v>45022</v>
      </c>
      <c r="F217" s="17" t="s">
        <v>249</v>
      </c>
    </row>
    <row r="218" spans="1:6" ht="30" x14ac:dyDescent="0.25">
      <c r="A218" s="16" t="s">
        <v>93</v>
      </c>
      <c r="B218" s="15">
        <v>45015</v>
      </c>
      <c r="C218" s="16" t="str">
        <f>HYPERLINK("https://epingalert.org/en/Search?viewData= G/TBT/N/EU/962"," G/TBT/N/EU/962")</f>
        <v xml:space="preserve"> G/TBT/N/EU/962</v>
      </c>
      <c r="D218" t="s">
        <v>277</v>
      </c>
      <c r="E218" s="15">
        <v>45075</v>
      </c>
      <c r="F218" s="17" t="s">
        <v>250</v>
      </c>
    </row>
    <row r="219" spans="1:6" ht="45" x14ac:dyDescent="0.25">
      <c r="A219" t="s">
        <v>268</v>
      </c>
      <c r="B219" s="15">
        <v>45015</v>
      </c>
      <c r="C219" s="16" t="str">
        <f>HYPERLINK("https://epingalert.org/en/Search?viewData= G/TBT/N/KGZ/53"," G/TBT/N/KGZ/53")</f>
        <v xml:space="preserve"> G/TBT/N/KGZ/53</v>
      </c>
      <c r="D219" s="17" t="s">
        <v>278</v>
      </c>
      <c r="E219" s="15">
        <v>45074</v>
      </c>
      <c r="F219" s="17" t="s">
        <v>251</v>
      </c>
    </row>
    <row r="220" spans="1:6" ht="17.25" customHeight="1" x14ac:dyDescent="0.25">
      <c r="A220" s="16" t="s">
        <v>208</v>
      </c>
      <c r="B220" s="15">
        <v>45015</v>
      </c>
      <c r="C220" s="16" t="str">
        <f>HYPERLINK("https://epingalert.org/en/Search?viewData= G/TBT/N/IND/250"," G/TBT/N/IND/250")</f>
        <v xml:space="preserve"> G/TBT/N/IND/250</v>
      </c>
      <c r="D220" t="s">
        <v>279</v>
      </c>
      <c r="E220" s="15">
        <v>45075</v>
      </c>
      <c r="F220" s="17" t="s">
        <v>252</v>
      </c>
    </row>
    <row r="221" spans="1:6" ht="18" customHeight="1" x14ac:dyDescent="0.25">
      <c r="A221" s="16" t="s">
        <v>208</v>
      </c>
      <c r="B221" s="15">
        <v>45015</v>
      </c>
      <c r="C221" s="16" t="str">
        <f>HYPERLINK("https://epingalert.org/en/Search?viewData= G/TBT/N/IND/251"," G/TBT/N/IND/251")</f>
        <v xml:space="preserve"> G/TBT/N/IND/251</v>
      </c>
      <c r="D221" t="s">
        <v>280</v>
      </c>
      <c r="E221" s="15">
        <v>45075</v>
      </c>
      <c r="F221" s="17" t="s">
        <v>253</v>
      </c>
    </row>
    <row r="222" spans="1:6" ht="30" x14ac:dyDescent="0.25">
      <c r="A222" s="16" t="s">
        <v>208</v>
      </c>
      <c r="B222" s="15">
        <v>45015</v>
      </c>
      <c r="C222" s="16" t="str">
        <f>HYPERLINK("https://epingalert.org/en/Search?viewData= G/TBT/N/IND/248"," G/TBT/N/IND/248")</f>
        <v xml:space="preserve"> G/TBT/N/IND/248</v>
      </c>
      <c r="D222" t="s">
        <v>281</v>
      </c>
      <c r="E222" s="15">
        <v>45075</v>
      </c>
      <c r="F222" s="17" t="s">
        <v>254</v>
      </c>
    </row>
    <row r="223" spans="1:6" ht="60" x14ac:dyDescent="0.2">
      <c r="A223" s="16" t="s">
        <v>93</v>
      </c>
      <c r="B223" s="15">
        <v>45015</v>
      </c>
      <c r="C223" s="16" t="str">
        <f>HYPERLINK("https://epingalert.org/en/Search?viewData= G/TBT/N/EU/965"," G/TBT/N/EU/965")</f>
        <v xml:space="preserve"> G/TBT/N/EU/965</v>
      </c>
      <c r="D223" s="16" t="s">
        <v>273</v>
      </c>
      <c r="E223" s="15">
        <v>45075</v>
      </c>
      <c r="F223" s="17" t="s">
        <v>255</v>
      </c>
    </row>
    <row r="224" spans="1:6" x14ac:dyDescent="0.25">
      <c r="A224" t="s">
        <v>267</v>
      </c>
      <c r="B224" s="15">
        <v>45015</v>
      </c>
      <c r="C224" s="16" t="str">
        <f>HYPERLINK("https://epingalert.org/en/Search?viewData= G/TBT/N/GBR/58"," G/TBT/N/GBR/58")</f>
        <v xml:space="preserve"> G/TBT/N/GBR/58</v>
      </c>
      <c r="D224" s="16" t="s">
        <v>273</v>
      </c>
      <c r="E224" s="15" t="s">
        <v>9</v>
      </c>
      <c r="F224" s="16"/>
    </row>
    <row r="225" spans="1:6" ht="30" x14ac:dyDescent="0.25">
      <c r="A225" s="16" t="s">
        <v>208</v>
      </c>
      <c r="B225" s="15">
        <v>45015</v>
      </c>
      <c r="C225" s="16" t="str">
        <f>HYPERLINK("https://epingalert.org/en/Search?viewData= G/TBT/N/IND/252"," G/TBT/N/IND/252")</f>
        <v xml:space="preserve"> G/TBT/N/IND/252</v>
      </c>
      <c r="D225" t="s">
        <v>282</v>
      </c>
      <c r="E225" s="15">
        <v>45075</v>
      </c>
      <c r="F225" s="17" t="s">
        <v>256</v>
      </c>
    </row>
    <row r="226" spans="1:6" ht="135" x14ac:dyDescent="0.2">
      <c r="A226" s="16" t="s">
        <v>257</v>
      </c>
      <c r="B226" s="15">
        <v>45015</v>
      </c>
      <c r="C226" s="16" t="str">
        <f>HYPERLINK("https://epingalert.org/en/Search?viewData= G/TBT/N/OMN/493"," G/TBT/N/OMN/493")</f>
        <v xml:space="preserve"> G/TBT/N/OMN/493</v>
      </c>
      <c r="D226" s="16" t="s">
        <v>283</v>
      </c>
      <c r="E226" s="15">
        <v>45075</v>
      </c>
      <c r="F226" s="17" t="s">
        <v>258</v>
      </c>
    </row>
    <row r="227" spans="1:6" x14ac:dyDescent="0.25">
      <c r="A227" s="16" t="s">
        <v>98</v>
      </c>
      <c r="B227" s="15">
        <v>45015</v>
      </c>
      <c r="C227" s="16" t="str">
        <f>HYPERLINK("https://epingalert.org/en/Search?viewData= G/SPS/N/USA/3373"," G/SPS/N/USA/3373")</f>
        <v xml:space="preserve"> G/SPS/N/USA/3373</v>
      </c>
      <c r="D227" t="s">
        <v>284</v>
      </c>
      <c r="E227" s="15">
        <v>45072</v>
      </c>
      <c r="F227" s="17" t="s">
        <v>259</v>
      </c>
    </row>
    <row r="228" spans="1:6" ht="30" x14ac:dyDescent="0.25">
      <c r="A228" s="16" t="s">
        <v>11</v>
      </c>
      <c r="B228" s="15">
        <v>45015</v>
      </c>
      <c r="C228" s="16" t="str">
        <f>HYPERLINK("https://epingalert.org/en/Search?viewData= G/TBT/N/UGA/1758"," G/TBT/N/UGA/1758")</f>
        <v xml:space="preserve"> G/TBT/N/UGA/1758</v>
      </c>
      <c r="D228" t="s">
        <v>285</v>
      </c>
      <c r="E228" s="15">
        <v>45075</v>
      </c>
      <c r="F228" s="17" t="s">
        <v>260</v>
      </c>
    </row>
    <row r="229" spans="1:6" ht="30" x14ac:dyDescent="0.25">
      <c r="A229" s="16" t="s">
        <v>208</v>
      </c>
      <c r="B229" s="15">
        <v>45015</v>
      </c>
      <c r="C229" s="16" t="str">
        <f>HYPERLINK("https://epingalert.org/en/Search?viewData= G/TBT/N/IND/246"," G/TBT/N/IND/246")</f>
        <v xml:space="preserve"> G/TBT/N/IND/246</v>
      </c>
      <c r="D229" t="s">
        <v>286</v>
      </c>
      <c r="E229" s="15">
        <v>45075</v>
      </c>
      <c r="F229" s="17" t="s">
        <v>261</v>
      </c>
    </row>
    <row r="230" spans="1:6" ht="75" x14ac:dyDescent="0.25">
      <c r="A230" s="16" t="s">
        <v>208</v>
      </c>
      <c r="B230" s="15">
        <v>45015</v>
      </c>
      <c r="C230" s="16" t="str">
        <f>HYPERLINK("https://epingalert.org/en/Search?viewData= G/TBT/N/IND/249"," G/TBT/N/IND/249")</f>
        <v xml:space="preserve"> G/TBT/N/IND/249</v>
      </c>
      <c r="D230" t="s">
        <v>287</v>
      </c>
      <c r="E230" s="15">
        <v>45075</v>
      </c>
      <c r="F230" s="17" t="s">
        <v>262</v>
      </c>
    </row>
    <row r="231" spans="1:6" ht="30" x14ac:dyDescent="0.25">
      <c r="A231" s="16" t="s">
        <v>266</v>
      </c>
      <c r="B231" s="15">
        <v>45016</v>
      </c>
      <c r="C231" s="16" t="str">
        <f>HYPERLINK("https://epingalert.org/en/Search?viewData= G/SPS/N/CHL/746"," G/SPS/N/CHL/746")</f>
        <v xml:space="preserve"> G/SPS/N/CHL/746</v>
      </c>
      <c r="D231" t="s">
        <v>288</v>
      </c>
      <c r="E231" s="15">
        <v>45076</v>
      </c>
      <c r="F231" s="17" t="s">
        <v>263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0E10-4408-49CD-952B-49E65BD06C78}">
  <dimension ref="A1:A2"/>
  <sheetViews>
    <sheetView workbookViewId="0">
      <selection sqref="A1:A2"/>
    </sheetView>
  </sheetViews>
  <sheetFormatPr defaultRowHeight="15" x14ac:dyDescent="0.25"/>
  <cols>
    <col min="1" max="1" width="29.85546875" customWidth="1"/>
  </cols>
  <sheetData>
    <row r="1" spans="1:1" ht="30" x14ac:dyDescent="0.25">
      <c r="A1" s="2" t="s">
        <v>2</v>
      </c>
    </row>
    <row r="2" spans="1:1" x14ac:dyDescent="0.25">
      <c r="A2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Carandang</dc:creator>
  <cp:lastModifiedBy>Jožica Škof Nikolič</cp:lastModifiedBy>
  <cp:lastPrinted>2022-09-27T13:28:01Z</cp:lastPrinted>
  <dcterms:created xsi:type="dcterms:W3CDTF">2016-03-18T05:09:52Z</dcterms:created>
  <dcterms:modified xsi:type="dcterms:W3CDTF">2023-03-31T08:50:29Z</dcterms:modified>
</cp:coreProperties>
</file>